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9495" windowHeight="6420"/>
  </bookViews>
  <sheets>
    <sheet name="A Class" sheetId="8" r:id="rId1"/>
    <sheet name="B Class" sheetId="9" r:id="rId2"/>
    <sheet name="C Class" sheetId="10" r:id="rId3"/>
    <sheet name="D Class" sheetId="6" r:id="rId4"/>
    <sheet name="E Class" sheetId="7" r:id="rId5"/>
  </sheets>
  <definedNames>
    <definedName name="_xlnm.Print_Area" localSheetId="0">'A Class'!$A$1:$S$31</definedName>
    <definedName name="_xlnm.Print_Area" localSheetId="1">'B Class'!$A$1:$R$61</definedName>
    <definedName name="_xlnm.Print_Area" localSheetId="3">'D Class'!$A$1:$S$34</definedName>
    <definedName name="_xlnm.Print_Area" localSheetId="4">'E Class'!$A$1:$S$22</definedName>
  </definedNames>
  <calcPr calcId="125725"/>
</workbook>
</file>

<file path=xl/calcChain.xml><?xml version="1.0" encoding="utf-8"?>
<calcChain xmlns="http://schemas.openxmlformats.org/spreadsheetml/2006/main">
  <c r="C6" i="10"/>
  <c r="C7"/>
  <c r="C8"/>
  <c r="C9"/>
  <c r="C10"/>
  <c r="C11"/>
  <c r="C12"/>
  <c r="C13"/>
  <c r="C21"/>
  <c r="C25"/>
  <c r="C6" i="9"/>
  <c r="C7"/>
  <c r="C8"/>
  <c r="C9"/>
  <c r="C10"/>
  <c r="C11"/>
  <c r="C12"/>
  <c r="C13"/>
  <c r="C14"/>
  <c r="C15"/>
  <c r="C16"/>
  <c r="C17"/>
  <c r="C19"/>
  <c r="C20"/>
  <c r="C21"/>
  <c r="C26"/>
  <c r="C38"/>
  <c r="C39"/>
  <c r="C41"/>
  <c r="C42"/>
  <c r="C6" i="8"/>
  <c r="C7"/>
  <c r="C8"/>
  <c r="C9"/>
  <c r="C10"/>
  <c r="C11"/>
  <c r="C16"/>
  <c r="C19"/>
  <c r="C13" i="7"/>
  <c r="C14"/>
  <c r="C15"/>
  <c r="C9"/>
  <c r="C6"/>
  <c r="C10"/>
  <c r="C8"/>
  <c r="C7"/>
  <c r="C12" i="6"/>
  <c r="C8"/>
  <c r="C13"/>
  <c r="C11"/>
  <c r="C27"/>
  <c r="C7"/>
  <c r="C21"/>
  <c r="C16"/>
  <c r="C10"/>
  <c r="C9"/>
  <c r="C6"/>
  <c r="C12" i="7"/>
  <c r="C11"/>
  <c r="C14" i="6"/>
</calcChain>
</file>

<file path=xl/sharedStrings.xml><?xml version="1.0" encoding="utf-8"?>
<sst xmlns="http://schemas.openxmlformats.org/spreadsheetml/2006/main" count="469" uniqueCount="333">
  <si>
    <t>Class A</t>
  </si>
  <si>
    <t>Name</t>
  </si>
  <si>
    <t>Total Points</t>
  </si>
  <si>
    <t>Lyle</t>
  </si>
  <si>
    <t>Jordan Schilling</t>
  </si>
  <si>
    <t>71' 9"</t>
  </si>
  <si>
    <t>76' 1"</t>
  </si>
  <si>
    <t>Jesse Burma</t>
  </si>
  <si>
    <t>87' 0"</t>
  </si>
  <si>
    <t>Josh Seha</t>
  </si>
  <si>
    <t>80' 2"</t>
  </si>
  <si>
    <t>103' 2"</t>
  </si>
  <si>
    <t>Alex Colvin</t>
  </si>
  <si>
    <t>90' 0"</t>
  </si>
  <si>
    <t>52' 1"</t>
  </si>
  <si>
    <t>James Cole</t>
  </si>
  <si>
    <t>103' 10"</t>
  </si>
  <si>
    <t>76' 9"</t>
  </si>
  <si>
    <t>Kevin Harris</t>
  </si>
  <si>
    <t>Dan Adams</t>
  </si>
  <si>
    <t>Jason Delaney</t>
  </si>
  <si>
    <t>85' 3"</t>
  </si>
  <si>
    <t>103' 8"</t>
  </si>
  <si>
    <t>Rusty Besco</t>
  </si>
  <si>
    <t>54' 1"</t>
  </si>
  <si>
    <t>88' 3"</t>
  </si>
  <si>
    <t>Andy Majerus</t>
  </si>
  <si>
    <t>91' 3"</t>
  </si>
  <si>
    <t>107' 6"</t>
  </si>
  <si>
    <t>Tony Lau</t>
  </si>
  <si>
    <t>75' 2"</t>
  </si>
  <si>
    <t>Time 1
(Distance)</t>
  </si>
  <si>
    <t>Time 2
(Distance)</t>
  </si>
  <si>
    <t>Class B</t>
  </si>
  <si>
    <t>Jesse Olson</t>
  </si>
  <si>
    <t>63' 0"</t>
  </si>
  <si>
    <t>Class C</t>
  </si>
  <si>
    <t>Class D</t>
  </si>
  <si>
    <t>Class E</t>
  </si>
  <si>
    <t>Michael Hutchinson</t>
  </si>
  <si>
    <t>Brody Page</t>
  </si>
  <si>
    <t>Shawn Harmon</t>
  </si>
  <si>
    <t>Tyler Whitney</t>
  </si>
  <si>
    <t>Martin Thordor</t>
  </si>
  <si>
    <t>Brody Larson</t>
  </si>
  <si>
    <t>Bill Harmon</t>
  </si>
  <si>
    <t>Erik Haugland</t>
  </si>
  <si>
    <t>Adam Meyer</t>
  </si>
  <si>
    <t>Harley Roberts</t>
  </si>
  <si>
    <t>Jared Besser</t>
  </si>
  <si>
    <t>Brayton Johnson</t>
  </si>
  <si>
    <t>Will Naylor</t>
  </si>
  <si>
    <t>Nate Oxley</t>
  </si>
  <si>
    <t>Kevin Uthke</t>
  </si>
  <si>
    <t>Ben Nelson</t>
  </si>
  <si>
    <t>Adam Kermes</t>
  </si>
  <si>
    <t>Martin Thodor</t>
  </si>
  <si>
    <t>Alisha Meyer</t>
  </si>
  <si>
    <t>Lucas Aakerman</t>
  </si>
  <si>
    <t>Aaron Enderson</t>
  </si>
  <si>
    <t>Lincon L Cole</t>
  </si>
  <si>
    <t>Chris Stier</t>
  </si>
  <si>
    <t>Jon Whitney</t>
  </si>
  <si>
    <t>Todd Bucknell</t>
  </si>
  <si>
    <t>Arlyn Krause</t>
  </si>
  <si>
    <t>Scott Wangen</t>
  </si>
  <si>
    <t>Matt Stark</t>
  </si>
  <si>
    <t>Jacob Stark</t>
  </si>
  <si>
    <t>Pete Paddock</t>
  </si>
  <si>
    <t>Danny Lisne</t>
  </si>
  <si>
    <t>Jared Knudson</t>
  </si>
  <si>
    <t>Lisa Besser</t>
  </si>
  <si>
    <t>Matt Bissen</t>
  </si>
  <si>
    <t>120' 2"</t>
  </si>
  <si>
    <t>Mark Heim</t>
  </si>
  <si>
    <t>93' 0"</t>
  </si>
  <si>
    <t>Dakota Amik</t>
  </si>
  <si>
    <t>104' 6"</t>
  </si>
  <si>
    <t>126' 2"</t>
  </si>
  <si>
    <t>88' 0"</t>
  </si>
  <si>
    <t>10' 2"</t>
  </si>
  <si>
    <t>86' 6 "</t>
  </si>
  <si>
    <t>104' 4"</t>
  </si>
  <si>
    <t>Jake Kreutz</t>
  </si>
  <si>
    <t>74' 9"</t>
  </si>
  <si>
    <t>112' 4"</t>
  </si>
  <si>
    <t>109' 1"</t>
  </si>
  <si>
    <t>Dana Petersen</t>
  </si>
  <si>
    <t>22' 2"</t>
  </si>
  <si>
    <t>111' 0"</t>
  </si>
  <si>
    <t>Lucas Huhe</t>
  </si>
  <si>
    <t>75' 0"</t>
  </si>
  <si>
    <t>97' 8"</t>
  </si>
  <si>
    <t>Jesus Zarate</t>
  </si>
  <si>
    <t>77' 0"</t>
  </si>
  <si>
    <t>66' 9"</t>
  </si>
  <si>
    <t>Hayward</t>
  </si>
  <si>
    <t>82' 2"</t>
  </si>
  <si>
    <t>125' 2"</t>
  </si>
  <si>
    <t>Jamie Frazier</t>
  </si>
  <si>
    <t>31' 2"</t>
  </si>
  <si>
    <t>50' 3"</t>
  </si>
  <si>
    <t>Kurt Johnson</t>
  </si>
  <si>
    <t>46'1"</t>
  </si>
  <si>
    <t>Slade Slowinski</t>
  </si>
  <si>
    <t>20' "</t>
  </si>
  <si>
    <t>63' 3"</t>
  </si>
  <si>
    <t>Adam Warburton</t>
  </si>
  <si>
    <t>31' 4"</t>
  </si>
  <si>
    <t>124' 1"</t>
  </si>
  <si>
    <t>Heather Stahl</t>
  </si>
  <si>
    <t>Dan Lisne</t>
  </si>
  <si>
    <t>Ryan Bangert</t>
  </si>
  <si>
    <t>Dominc Hayes</t>
  </si>
  <si>
    <t>Ryan Oxley</t>
  </si>
  <si>
    <t>Bill Wangen</t>
  </si>
  <si>
    <t>Jordan Wangen</t>
  </si>
  <si>
    <t>n/a</t>
  </si>
  <si>
    <t>Ostrander</t>
  </si>
  <si>
    <t>137' 7"</t>
  </si>
  <si>
    <t>88' 6"</t>
  </si>
  <si>
    <t>82' 0"</t>
  </si>
  <si>
    <t>39'1"</t>
  </si>
  <si>
    <t>35' 3"</t>
  </si>
  <si>
    <t>Time
(Distance)</t>
  </si>
  <si>
    <t>Nick Carlson</t>
  </si>
  <si>
    <t>86' 4"</t>
  </si>
  <si>
    <t>Matthew Hoover</t>
  </si>
  <si>
    <t>75' 3"</t>
  </si>
  <si>
    <t>Chase Jasmer</t>
  </si>
  <si>
    <t>73' 6"</t>
  </si>
  <si>
    <t>58' 0"</t>
  </si>
  <si>
    <t>56' 4"</t>
  </si>
  <si>
    <t>77' 7"</t>
  </si>
  <si>
    <t>Time 
(Distance)</t>
  </si>
  <si>
    <t>Dennis Adams</t>
  </si>
  <si>
    <t>106' 0"</t>
  </si>
  <si>
    <t>Dominic Hayes</t>
  </si>
  <si>
    <t>89' 8 "</t>
  </si>
  <si>
    <t>79' 5"</t>
  </si>
  <si>
    <t>Time (Distance)</t>
  </si>
  <si>
    <t>Claremont</t>
  </si>
  <si>
    <t>58' 7"</t>
  </si>
  <si>
    <t>Brad Wonderlich</t>
  </si>
  <si>
    <t>70' 0"</t>
  </si>
  <si>
    <t>67'2"</t>
  </si>
  <si>
    <t>Curt Russell</t>
  </si>
  <si>
    <t>69' 0" DQ</t>
  </si>
  <si>
    <t>50' 1"</t>
  </si>
  <si>
    <t>49' 10"</t>
  </si>
  <si>
    <t>Keith Lyke</t>
  </si>
  <si>
    <t>56' 11"</t>
  </si>
  <si>
    <t>69' 6"</t>
  </si>
  <si>
    <t>69' 10"</t>
  </si>
  <si>
    <t>72' 10"</t>
  </si>
  <si>
    <t>53' 1"</t>
  </si>
  <si>
    <t>71' 0"</t>
  </si>
  <si>
    <t>37' 1"</t>
  </si>
  <si>
    <t>Dirreck Lyke</t>
  </si>
  <si>
    <t>46' 2"</t>
  </si>
  <si>
    <t>Dustin Blouin</t>
  </si>
  <si>
    <t>59' 11"</t>
  </si>
  <si>
    <t>Jeremy Gauthier</t>
  </si>
  <si>
    <t>89' 0"</t>
  </si>
  <si>
    <t>56' 5"</t>
  </si>
  <si>
    <t>Ellie Tolzmann</t>
  </si>
  <si>
    <t>61' 4"</t>
  </si>
  <si>
    <t>Mariah Peterson</t>
  </si>
  <si>
    <t>71' 10"</t>
  </si>
  <si>
    <t>Clay Burow</t>
  </si>
  <si>
    <t>67' 2"</t>
  </si>
  <si>
    <t>82' 6"</t>
  </si>
  <si>
    <t>74' 5"</t>
  </si>
  <si>
    <t>85' 0"</t>
  </si>
  <si>
    <t>73' 10"</t>
  </si>
  <si>
    <t>44' 6"</t>
  </si>
  <si>
    <t>Jim Halverson</t>
  </si>
  <si>
    <t>Brandon Peterson</t>
  </si>
  <si>
    <t>79' 0"</t>
  </si>
  <si>
    <t>Justin Manderfeld</t>
  </si>
  <si>
    <t>73' 5"</t>
  </si>
  <si>
    <t>95' 4"</t>
  </si>
  <si>
    <t>54' 7"</t>
  </si>
  <si>
    <t>55' 4"</t>
  </si>
  <si>
    <t>Mike Klemmensen</t>
  </si>
  <si>
    <t>73' 7"</t>
  </si>
  <si>
    <t>96' 0"</t>
  </si>
  <si>
    <t>Mike Vagt</t>
  </si>
  <si>
    <t>John Petereson</t>
  </si>
  <si>
    <t>Mark Klemmensen</t>
  </si>
  <si>
    <t>Spring Valley</t>
  </si>
  <si>
    <t>Time
 (Distance)</t>
  </si>
  <si>
    <t>31' 10 '</t>
  </si>
  <si>
    <t>64' 4"</t>
  </si>
  <si>
    <t>Jason Rice</t>
  </si>
  <si>
    <t>15' 2"</t>
  </si>
  <si>
    <t>Tyler Wegman</t>
  </si>
  <si>
    <t>8' 11"</t>
  </si>
  <si>
    <t>24' 4"</t>
  </si>
  <si>
    <t>46' 11"</t>
  </si>
  <si>
    <t>87'3"</t>
  </si>
  <si>
    <t>Kyle Smith</t>
  </si>
  <si>
    <t>47' 4"</t>
  </si>
  <si>
    <t>110' 2"</t>
  </si>
  <si>
    <t>Jacob Bucknell</t>
  </si>
  <si>
    <t>57' 5"</t>
  </si>
  <si>
    <t>99' 1"</t>
  </si>
  <si>
    <t>Tyler Nickelson</t>
  </si>
  <si>
    <t>62' 0"</t>
  </si>
  <si>
    <t>Marshall Oeltien</t>
  </si>
  <si>
    <t>45' 2"</t>
  </si>
  <si>
    <t>Matt Clark</t>
  </si>
  <si>
    <t>35' 1"</t>
  </si>
  <si>
    <t>14' 6"</t>
  </si>
  <si>
    <t>45' 9"</t>
  </si>
  <si>
    <t>Tyler Aarsvold</t>
  </si>
  <si>
    <t>56' 10"</t>
  </si>
  <si>
    <t>Ben Jorgenson</t>
  </si>
  <si>
    <t>46' 3"</t>
  </si>
  <si>
    <t>23' 9"</t>
  </si>
  <si>
    <t>39' 2"</t>
  </si>
  <si>
    <t>87' 5"</t>
  </si>
  <si>
    <t>129' 5"</t>
  </si>
  <si>
    <t>119' 0"</t>
  </si>
  <si>
    <t>135' 6"</t>
  </si>
  <si>
    <t>136' 3"</t>
  </si>
  <si>
    <t>78' 6"</t>
  </si>
  <si>
    <t>Jennifer Whitney</t>
  </si>
  <si>
    <t>81' 0"</t>
  </si>
  <si>
    <t>128' 7"</t>
  </si>
  <si>
    <t>102' 3"</t>
  </si>
  <si>
    <t>141' 0"</t>
  </si>
  <si>
    <t>103' 0"</t>
  </si>
  <si>
    <t>154' 10"</t>
  </si>
  <si>
    <t>65' 7"</t>
  </si>
  <si>
    <t>Tony Carlson</t>
  </si>
  <si>
    <t>66' 0"</t>
  </si>
  <si>
    <t>Dave Groess</t>
  </si>
  <si>
    <t>Lucas Akkerman</t>
  </si>
  <si>
    <t>154' 6"</t>
  </si>
  <si>
    <t>61' 9"</t>
  </si>
  <si>
    <t>Hollandale</t>
  </si>
  <si>
    <t>Skinny</t>
  </si>
  <si>
    <t>29' 3"</t>
  </si>
  <si>
    <t>29' 7"</t>
  </si>
  <si>
    <t>39' 0"</t>
  </si>
  <si>
    <t>19' 6"</t>
  </si>
  <si>
    <t>125' 1"</t>
  </si>
  <si>
    <t>Kent Johnson</t>
  </si>
  <si>
    <t>124' 2"</t>
  </si>
  <si>
    <t>14' 11"</t>
  </si>
  <si>
    <t>119' 5"</t>
  </si>
  <si>
    <t>Taylor Atz</t>
  </si>
  <si>
    <t>116' 5"</t>
  </si>
  <si>
    <t>54' 3"</t>
  </si>
  <si>
    <t>36' 1"</t>
  </si>
  <si>
    <t>3' 4"</t>
  </si>
  <si>
    <t>70' "</t>
  </si>
  <si>
    <t>42' 3"</t>
  </si>
  <si>
    <t>59' 4"</t>
  </si>
  <si>
    <t>10' 1"</t>
  </si>
  <si>
    <t>145' 0"</t>
  </si>
  <si>
    <t>71' 6"</t>
  </si>
  <si>
    <t>Michael Hensche</t>
  </si>
  <si>
    <t>4' 7"</t>
  </si>
  <si>
    <t>128' 2"</t>
  </si>
  <si>
    <t>Thomas Crawford</t>
  </si>
  <si>
    <t>30' 11"</t>
  </si>
  <si>
    <t>88" 0"</t>
  </si>
  <si>
    <t>77' 5"</t>
  </si>
  <si>
    <t>61' 0"</t>
  </si>
  <si>
    <t>65' 11"</t>
  </si>
  <si>
    <t>54' 0"</t>
  </si>
  <si>
    <t>47' 5"</t>
  </si>
  <si>
    <t>33' 2"</t>
  </si>
  <si>
    <t>29' 1"</t>
  </si>
  <si>
    <t>43' 2"</t>
  </si>
  <si>
    <t>Brody Hendricks</t>
  </si>
  <si>
    <t>14' 3"</t>
  </si>
  <si>
    <t>33' 1"</t>
  </si>
  <si>
    <t>Matthew Hager</t>
  </si>
  <si>
    <t>30' 1"</t>
  </si>
  <si>
    <t>24' 10"</t>
  </si>
  <si>
    <t>Aubrey Hager</t>
  </si>
  <si>
    <t>10' 4"</t>
  </si>
  <si>
    <t>2' 10"</t>
  </si>
  <si>
    <t>Jaysie Loveland Henderson</t>
  </si>
  <si>
    <t>32' 9"</t>
  </si>
  <si>
    <t>N/A</t>
  </si>
  <si>
    <t>James Henderson</t>
  </si>
  <si>
    <t>1' 0"</t>
  </si>
  <si>
    <t>118' 5"</t>
  </si>
  <si>
    <t>114' 2"</t>
  </si>
  <si>
    <t>110' 8"</t>
  </si>
  <si>
    <t>Brandon Cech</t>
  </si>
  <si>
    <t>Matt Hager</t>
  </si>
  <si>
    <t>97' 0"</t>
  </si>
  <si>
    <t>Bonnie Hager</t>
  </si>
  <si>
    <t>99' 2"</t>
  </si>
  <si>
    <t>Wheel Chair Dave</t>
  </si>
  <si>
    <t>46' 4"</t>
  </si>
  <si>
    <t>23' 5"</t>
  </si>
  <si>
    <t>Robert Hager</t>
  </si>
  <si>
    <t>88' 4"</t>
  </si>
  <si>
    <t>70' 6"</t>
  </si>
  <si>
    <t>77' 4"</t>
  </si>
  <si>
    <t>30' 2"</t>
  </si>
  <si>
    <t>4' 4"</t>
  </si>
  <si>
    <t>701 10"</t>
  </si>
  <si>
    <t>Ross Robinson</t>
  </si>
  <si>
    <t>120' 10"</t>
  </si>
  <si>
    <t>62' 6"</t>
  </si>
  <si>
    <t>28' 6"</t>
  </si>
  <si>
    <t>40' 3"</t>
  </si>
  <si>
    <t>Kelly Trom</t>
  </si>
  <si>
    <t>99' 9"</t>
  </si>
  <si>
    <t>84' 8"</t>
  </si>
  <si>
    <t>7' 7"</t>
  </si>
  <si>
    <t>Korey Cauhtz</t>
  </si>
  <si>
    <t>19' 1"</t>
  </si>
  <si>
    <t>57' 2"</t>
  </si>
  <si>
    <t>62' 7"</t>
  </si>
  <si>
    <t>28' 4"</t>
  </si>
  <si>
    <t>52' 8"</t>
  </si>
  <si>
    <t>31' 0"</t>
  </si>
  <si>
    <t>25' 6"</t>
  </si>
  <si>
    <t>30' 4"</t>
  </si>
  <si>
    <t>112' 5"</t>
  </si>
  <si>
    <t>121' 5"</t>
  </si>
  <si>
    <t>115' 0"</t>
  </si>
  <si>
    <t>31' 6"</t>
  </si>
  <si>
    <t>Ezra Magnuson</t>
  </si>
  <si>
    <r>
      <t>Martin</t>
    </r>
    <r>
      <rPr>
        <sz val="10"/>
        <rFont val="Calibri"/>
        <family val="2"/>
        <scheme val="minor"/>
      </rPr>
      <t xml:space="preserve"> Thordor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</si>
</sst>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3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workbookViewId="0">
      <selection activeCell="B4" sqref="B4"/>
    </sheetView>
  </sheetViews>
  <sheetFormatPr defaultRowHeight="15"/>
  <cols>
    <col min="1" max="1" width="3" bestFit="1" customWidth="1"/>
    <col min="2" max="2" width="14.85546875" bestFit="1" customWidth="1"/>
    <col min="3" max="3" width="6.28515625" customWidth="1"/>
    <col min="4" max="4" width="0.5703125" style="1" customWidth="1"/>
    <col min="5" max="5" width="10" customWidth="1"/>
    <col min="6" max="6" width="10" bestFit="1" customWidth="1"/>
    <col min="7" max="7" width="0.7109375" style="1" customWidth="1"/>
    <col min="8" max="8" width="10" bestFit="1" customWidth="1"/>
    <col min="9" max="9" width="9.85546875" customWidth="1"/>
    <col min="10" max="10" width="0.85546875" style="1" customWidth="1"/>
    <col min="11" max="11" width="10" bestFit="1" customWidth="1"/>
    <col min="12" max="12" width="0.85546875" style="1" customWidth="1"/>
    <col min="13" max="13" width="10.28515625" customWidth="1"/>
    <col min="14" max="14" width="0.85546875" style="1" customWidth="1"/>
    <col min="15" max="15" width="9" customWidth="1"/>
    <col min="16" max="16" width="0.85546875" style="1" customWidth="1"/>
    <col min="17" max="18" width="10" bestFit="1" customWidth="1"/>
    <col min="19" max="19" width="0.85546875" style="15" customWidth="1"/>
  </cols>
  <sheetData>
    <row r="1" spans="1:41">
      <c r="B1" t="s">
        <v>0</v>
      </c>
    </row>
    <row r="2" spans="1:41">
      <c r="O2" s="8" t="s">
        <v>190</v>
      </c>
    </row>
    <row r="3" spans="1:41">
      <c r="E3" s="6" t="s">
        <v>3</v>
      </c>
      <c r="F3" s="6"/>
      <c r="H3" s="6" t="s">
        <v>96</v>
      </c>
      <c r="I3" s="6"/>
      <c r="K3" t="s">
        <v>118</v>
      </c>
      <c r="M3" t="s">
        <v>141</v>
      </c>
      <c r="O3" s="8"/>
      <c r="Q3" s="6" t="s">
        <v>241</v>
      </c>
      <c r="R3" s="6"/>
    </row>
    <row r="4" spans="1:41" ht="60">
      <c r="C4" s="7" t="s">
        <v>2</v>
      </c>
      <c r="E4" s="7" t="s">
        <v>31</v>
      </c>
      <c r="F4" s="7" t="s">
        <v>32</v>
      </c>
      <c r="H4" s="7" t="s">
        <v>31</v>
      </c>
      <c r="I4" s="7" t="s">
        <v>32</v>
      </c>
      <c r="K4" s="7" t="s">
        <v>124</v>
      </c>
      <c r="M4" s="7" t="s">
        <v>134</v>
      </c>
      <c r="O4" s="7" t="s">
        <v>191</v>
      </c>
      <c r="Q4" s="7" t="s">
        <v>31</v>
      </c>
      <c r="R4" s="7" t="s">
        <v>32</v>
      </c>
    </row>
    <row r="5" spans="1:41">
      <c r="B5" t="s">
        <v>1</v>
      </c>
    </row>
    <row r="6" spans="1:41">
      <c r="A6">
        <v>1</v>
      </c>
      <c r="B6" t="s">
        <v>19</v>
      </c>
      <c r="C6">
        <f>10+7+8+6+9+9</f>
        <v>49</v>
      </c>
      <c r="E6" s="3">
        <v>11.683999999999999</v>
      </c>
      <c r="F6" s="3">
        <v>10.884</v>
      </c>
      <c r="H6" s="3">
        <v>21.506</v>
      </c>
      <c r="I6" s="3">
        <v>13.39</v>
      </c>
      <c r="K6" s="3" t="s">
        <v>120</v>
      </c>
      <c r="M6" s="3" t="s">
        <v>148</v>
      </c>
      <c r="N6" s="5"/>
      <c r="O6" s="3" t="s">
        <v>193</v>
      </c>
      <c r="Q6" s="3" t="s">
        <v>244</v>
      </c>
      <c r="R6" s="3">
        <v>12.102</v>
      </c>
    </row>
    <row r="7" spans="1:41">
      <c r="A7">
        <v>2</v>
      </c>
      <c r="B7" t="s">
        <v>26</v>
      </c>
      <c r="C7">
        <f>7+10+7+5+8+8</f>
        <v>45</v>
      </c>
      <c r="E7" s="3" t="s">
        <v>27</v>
      </c>
      <c r="F7" s="3" t="s">
        <v>28</v>
      </c>
      <c r="H7" s="3">
        <v>10.43</v>
      </c>
      <c r="I7" s="4">
        <v>10.83</v>
      </c>
      <c r="K7" s="3" t="s">
        <v>121</v>
      </c>
      <c r="M7" s="3" t="s">
        <v>149</v>
      </c>
      <c r="N7" s="5"/>
      <c r="O7" s="3" t="s">
        <v>199</v>
      </c>
      <c r="Q7" s="3" t="s">
        <v>245</v>
      </c>
      <c r="R7" s="3">
        <v>12.215</v>
      </c>
    </row>
    <row r="8" spans="1:41">
      <c r="A8">
        <v>3</v>
      </c>
      <c r="B8" t="s">
        <v>20</v>
      </c>
      <c r="C8">
        <f>6+6+6+7+10+7</f>
        <v>42</v>
      </c>
      <c r="E8" s="3" t="s">
        <v>21</v>
      </c>
      <c r="F8" s="3" t="s">
        <v>22</v>
      </c>
      <c r="H8" s="3">
        <v>28.266999999999999</v>
      </c>
      <c r="I8" s="4">
        <v>22.704999999999998</v>
      </c>
      <c r="K8" s="3" t="s">
        <v>123</v>
      </c>
      <c r="M8" s="3" t="s">
        <v>142</v>
      </c>
      <c r="N8" s="5"/>
      <c r="O8" s="4"/>
      <c r="Q8" s="3" t="s">
        <v>246</v>
      </c>
      <c r="R8" s="3" t="s">
        <v>247</v>
      </c>
    </row>
    <row r="9" spans="1:41" s="1" customFormat="1">
      <c r="A9" s="2">
        <v>4</v>
      </c>
      <c r="B9" t="s">
        <v>99</v>
      </c>
      <c r="C9">
        <f>8+10+9+7</f>
        <v>34</v>
      </c>
      <c r="E9" s="3"/>
      <c r="F9" s="3"/>
      <c r="H9" s="3">
        <v>16.619</v>
      </c>
      <c r="I9" s="3">
        <v>13.872</v>
      </c>
      <c r="K9" s="4" t="s">
        <v>119</v>
      </c>
      <c r="M9" s="4" t="s">
        <v>145</v>
      </c>
      <c r="N9" s="5"/>
      <c r="O9" s="3" t="s">
        <v>192</v>
      </c>
      <c r="Q9" s="4"/>
      <c r="R9" s="4"/>
      <c r="S9" s="1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1" customFormat="1">
      <c r="A10" s="2">
        <v>5</v>
      </c>
      <c r="B10" t="s">
        <v>12</v>
      </c>
      <c r="C10">
        <f>1+5+7+6+3</f>
        <v>22</v>
      </c>
      <c r="E10" s="3" t="s">
        <v>13</v>
      </c>
      <c r="F10" s="3" t="s">
        <v>14</v>
      </c>
      <c r="H10" s="3" t="s">
        <v>97</v>
      </c>
      <c r="I10" s="4" t="s">
        <v>98</v>
      </c>
      <c r="K10" s="4" t="s">
        <v>122</v>
      </c>
      <c r="M10" s="4"/>
      <c r="N10" s="5"/>
      <c r="O10" s="4" t="s">
        <v>198</v>
      </c>
      <c r="Q10" s="4" t="s">
        <v>255</v>
      </c>
      <c r="R10" s="4" t="s">
        <v>256</v>
      </c>
      <c r="S10" s="1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" customFormat="1">
      <c r="A11" s="2">
        <v>6</v>
      </c>
      <c r="B11" t="s">
        <v>102</v>
      </c>
      <c r="C11">
        <f>9+8</f>
        <v>17</v>
      </c>
      <c r="E11" s="3"/>
      <c r="F11" s="3"/>
      <c r="H11" s="3">
        <v>13.336</v>
      </c>
      <c r="I11" s="3">
        <v>11.318</v>
      </c>
      <c r="K11" s="4"/>
      <c r="M11" s="4" t="s">
        <v>95</v>
      </c>
      <c r="N11" s="5"/>
      <c r="O11" s="4"/>
      <c r="Q11" s="4"/>
      <c r="R11" s="4"/>
      <c r="S11" s="1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1" customFormat="1">
      <c r="A12" s="2">
        <v>7</v>
      </c>
      <c r="B12" t="s">
        <v>143</v>
      </c>
      <c r="C12">
        <v>10</v>
      </c>
      <c r="E12" s="3"/>
      <c r="F12" s="3"/>
      <c r="H12"/>
      <c r="I12"/>
      <c r="K12" s="3"/>
      <c r="M12" s="3" t="s">
        <v>144</v>
      </c>
      <c r="N12" s="5"/>
      <c r="O12" s="4"/>
      <c r="Q12" s="4"/>
      <c r="R12" s="4"/>
      <c r="S12" s="1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>
      <c r="A13" s="2">
        <v>7</v>
      </c>
      <c r="B13" t="s">
        <v>242</v>
      </c>
      <c r="C13">
        <v>10</v>
      </c>
      <c r="E13"/>
      <c r="F13"/>
      <c r="H13"/>
      <c r="I13"/>
      <c r="K13"/>
      <c r="M13" s="3"/>
      <c r="N13" s="5"/>
      <c r="O13" s="3"/>
      <c r="Q13" s="3" t="s">
        <v>243</v>
      </c>
      <c r="R13" s="3">
        <v>11.911</v>
      </c>
      <c r="S13" s="1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>
      <c r="A14" s="2">
        <v>9</v>
      </c>
      <c r="B14" t="s">
        <v>18</v>
      </c>
      <c r="C14">
        <v>9</v>
      </c>
      <c r="E14" s="3">
        <v>12.846</v>
      </c>
      <c r="F14" s="3">
        <v>11.888999999999999</v>
      </c>
      <c r="H14" s="3"/>
      <c r="I14" s="3"/>
      <c r="K14" s="4"/>
      <c r="M14" s="4"/>
      <c r="N14" s="5"/>
      <c r="O14" s="4"/>
      <c r="Q14" s="4"/>
      <c r="R14" s="4"/>
      <c r="S14" s="1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>
      <c r="A15" s="2">
        <v>10</v>
      </c>
      <c r="B15" t="s">
        <v>7</v>
      </c>
      <c r="C15">
        <v>8</v>
      </c>
      <c r="E15" s="3">
        <v>7.444</v>
      </c>
      <c r="F15" s="3" t="s">
        <v>8</v>
      </c>
      <c r="H15" s="3"/>
      <c r="I15" s="3"/>
      <c r="K15" s="4"/>
      <c r="M15" s="4"/>
      <c r="N15" s="5"/>
      <c r="O15" s="4"/>
      <c r="Q15" s="4"/>
      <c r="R15" s="4"/>
      <c r="S15" s="1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>
      <c r="A16" s="2">
        <v>10</v>
      </c>
      <c r="B16" t="s">
        <v>146</v>
      </c>
      <c r="C16">
        <f>4+4</f>
        <v>8</v>
      </c>
      <c r="E16"/>
      <c r="F16"/>
      <c r="H16"/>
      <c r="I16"/>
      <c r="K16" s="3"/>
      <c r="M16" s="3" t="s">
        <v>147</v>
      </c>
      <c r="N16" s="5"/>
      <c r="O16" s="3"/>
      <c r="Q16" s="3" t="s">
        <v>253</v>
      </c>
      <c r="R16" s="3" t="s">
        <v>254</v>
      </c>
      <c r="S16" s="1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18">
      <c r="A17" s="2">
        <v>12</v>
      </c>
      <c r="B17" t="s">
        <v>248</v>
      </c>
      <c r="C17">
        <v>6</v>
      </c>
      <c r="M17" s="3"/>
      <c r="N17" s="5"/>
      <c r="O17" s="3"/>
      <c r="Q17" s="3" t="s">
        <v>249</v>
      </c>
      <c r="R17" s="3" t="s">
        <v>250</v>
      </c>
    </row>
    <row r="18" spans="1:18">
      <c r="A18" s="2">
        <v>13</v>
      </c>
      <c r="B18" t="s">
        <v>9</v>
      </c>
      <c r="C18">
        <v>5</v>
      </c>
      <c r="E18" s="3" t="s">
        <v>10</v>
      </c>
      <c r="F18" s="3" t="s">
        <v>11</v>
      </c>
      <c r="H18" s="3"/>
      <c r="I18" s="4"/>
      <c r="K18" s="4"/>
      <c r="M18" s="4"/>
      <c r="N18" s="5"/>
      <c r="O18" s="4"/>
      <c r="Q18" s="4"/>
      <c r="R18" s="4"/>
    </row>
    <row r="19" spans="1:18">
      <c r="A19" s="2">
        <v>13</v>
      </c>
      <c r="B19" t="s">
        <v>23</v>
      </c>
      <c r="C19">
        <f>1+4</f>
        <v>5</v>
      </c>
      <c r="E19" s="3" t="s">
        <v>24</v>
      </c>
      <c r="F19" s="3" t="s">
        <v>25</v>
      </c>
      <c r="H19" s="3" t="s">
        <v>100</v>
      </c>
      <c r="I19" s="4" t="s">
        <v>101</v>
      </c>
      <c r="K19" s="4"/>
      <c r="M19" s="4"/>
      <c r="N19" s="5"/>
      <c r="O19" s="4"/>
      <c r="Q19" s="4"/>
      <c r="R19" s="4"/>
    </row>
    <row r="20" spans="1:18">
      <c r="A20" s="2">
        <v>13</v>
      </c>
      <c r="B20" t="s">
        <v>194</v>
      </c>
      <c r="C20">
        <v>5</v>
      </c>
      <c r="K20" s="3"/>
      <c r="M20" s="3"/>
      <c r="N20" s="5"/>
      <c r="O20" s="3" t="s">
        <v>195</v>
      </c>
      <c r="Q20" s="3"/>
      <c r="R20" s="3"/>
    </row>
    <row r="21" spans="1:18">
      <c r="A21" s="2">
        <v>13</v>
      </c>
      <c r="B21" t="s">
        <v>252</v>
      </c>
      <c r="C21">
        <v>5</v>
      </c>
      <c r="Q21" s="3" t="s">
        <v>251</v>
      </c>
      <c r="R21" s="3" t="s">
        <v>202</v>
      </c>
    </row>
    <row r="22" spans="1:18">
      <c r="A22" s="2">
        <v>17</v>
      </c>
      <c r="B22" t="s">
        <v>15</v>
      </c>
      <c r="C22">
        <v>4</v>
      </c>
      <c r="E22" s="3" t="s">
        <v>16</v>
      </c>
      <c r="F22" s="3" t="s">
        <v>17</v>
      </c>
      <c r="I22" s="2"/>
      <c r="K22" s="4"/>
      <c r="M22" s="4"/>
      <c r="N22" s="5"/>
      <c r="O22" s="3"/>
      <c r="Q22" s="3"/>
      <c r="R22" s="3"/>
    </row>
    <row r="23" spans="1:18">
      <c r="A23" s="2">
        <v>17</v>
      </c>
      <c r="B23" t="s">
        <v>196</v>
      </c>
      <c r="C23">
        <v>4</v>
      </c>
      <c r="K23" s="3"/>
      <c r="M23" s="3"/>
      <c r="N23" s="5"/>
      <c r="O23" s="3" t="s">
        <v>197</v>
      </c>
      <c r="Q23" s="3"/>
      <c r="R23" s="3"/>
    </row>
    <row r="24" spans="1:18">
      <c r="A24" s="2">
        <v>19</v>
      </c>
      <c r="B24" t="s">
        <v>29</v>
      </c>
      <c r="C24">
        <v>3</v>
      </c>
      <c r="E24" s="3" t="s">
        <v>11</v>
      </c>
      <c r="F24" s="3" t="s">
        <v>30</v>
      </c>
      <c r="I24" s="2"/>
      <c r="K24" s="3"/>
      <c r="M24" s="3"/>
      <c r="N24" s="5"/>
      <c r="O24" s="3"/>
      <c r="Q24" s="3"/>
      <c r="R24" s="3"/>
    </row>
    <row r="25" spans="1:18">
      <c r="A25" s="2">
        <v>20</v>
      </c>
      <c r="B25" t="s">
        <v>4</v>
      </c>
      <c r="C25">
        <v>2</v>
      </c>
      <c r="E25" s="3" t="s">
        <v>5</v>
      </c>
      <c r="F25" s="3" t="s">
        <v>6</v>
      </c>
      <c r="I25" s="2"/>
      <c r="K25" s="3"/>
      <c r="M25" s="3"/>
      <c r="N25" s="5"/>
      <c r="O25" s="3"/>
      <c r="Q25" s="3"/>
      <c r="R25" s="3"/>
    </row>
    <row r="26" spans="1:18">
      <c r="Q26" s="3"/>
      <c r="R26" s="3"/>
    </row>
    <row r="27" spans="1:18">
      <c r="Q27" s="3"/>
      <c r="R27" s="3"/>
    </row>
    <row r="28" spans="1:18">
      <c r="Q28" s="3"/>
      <c r="R28" s="3"/>
    </row>
    <row r="29" spans="1:18">
      <c r="Q29" s="3"/>
      <c r="R29" s="3"/>
    </row>
  </sheetData>
  <mergeCells count="4">
    <mergeCell ref="E3:F3"/>
    <mergeCell ref="H3:I3"/>
    <mergeCell ref="Q3:R3"/>
    <mergeCell ref="O2:O3"/>
  </mergeCells>
  <pageMargins left="0.7" right="0.7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workbookViewId="0">
      <selection activeCell="H12" sqref="H12"/>
    </sheetView>
  </sheetViews>
  <sheetFormatPr defaultRowHeight="15"/>
  <cols>
    <col min="1" max="1" width="3" bestFit="1" customWidth="1"/>
    <col min="2" max="2" width="17.7109375" customWidth="1"/>
    <col min="3" max="3" width="6" bestFit="1" customWidth="1"/>
    <col min="4" max="4" width="0.5703125" style="1" customWidth="1"/>
    <col min="5" max="6" width="9" bestFit="1" customWidth="1"/>
    <col min="7" max="7" width="0.7109375" style="1" customWidth="1"/>
    <col min="8" max="9" width="10" bestFit="1" customWidth="1"/>
    <col min="10" max="10" width="0.7109375" style="1" customWidth="1"/>
    <col min="11" max="11" width="10" bestFit="1" customWidth="1"/>
    <col min="12" max="12" width="0.7109375" style="1" customWidth="1"/>
    <col min="13" max="13" width="10.28515625" bestFit="1" customWidth="1"/>
    <col min="14" max="14" width="0.7109375" style="1" customWidth="1"/>
    <col min="15" max="15" width="10.28515625" customWidth="1"/>
    <col min="16" max="16" width="0.85546875" style="1" customWidth="1"/>
    <col min="17" max="18" width="10" bestFit="1" customWidth="1"/>
    <col min="19" max="19" width="1" style="1" customWidth="1"/>
  </cols>
  <sheetData>
    <row r="1" spans="1:18" customFormat="1">
      <c r="A1" s="11"/>
      <c r="B1" s="11" t="s">
        <v>33</v>
      </c>
      <c r="C1" s="11"/>
      <c r="D1" s="10"/>
      <c r="E1" s="11"/>
      <c r="F1" s="11"/>
      <c r="G1" s="10"/>
      <c r="H1" s="11"/>
      <c r="I1" s="11"/>
      <c r="J1" s="10"/>
      <c r="K1" s="11"/>
      <c r="L1" s="10"/>
      <c r="M1" s="11"/>
      <c r="N1" s="10"/>
      <c r="O1" s="11"/>
      <c r="P1" s="10"/>
      <c r="Q1" s="11"/>
      <c r="R1" s="11"/>
    </row>
    <row r="2" spans="1:18" customFormat="1">
      <c r="A2" s="11"/>
      <c r="B2" s="11"/>
      <c r="C2" s="11"/>
      <c r="D2" s="10"/>
      <c r="E2" s="11"/>
      <c r="F2" s="11"/>
      <c r="G2" s="10"/>
      <c r="H2" s="11"/>
      <c r="I2" s="11"/>
      <c r="J2" s="10"/>
      <c r="K2" s="11"/>
      <c r="L2" s="10"/>
      <c r="M2" s="11"/>
      <c r="N2" s="10"/>
      <c r="O2" s="11"/>
      <c r="P2" s="10"/>
      <c r="Q2" s="11"/>
      <c r="R2" s="11"/>
    </row>
    <row r="3" spans="1:18" customFormat="1" ht="26.25">
      <c r="A3" s="11"/>
      <c r="B3" s="11"/>
      <c r="C3" s="11"/>
      <c r="D3" s="10"/>
      <c r="E3" s="14" t="s">
        <v>3</v>
      </c>
      <c r="F3" s="14"/>
      <c r="G3" s="10"/>
      <c r="H3" s="14" t="s">
        <v>96</v>
      </c>
      <c r="I3" s="14"/>
      <c r="J3" s="10"/>
      <c r="K3" s="11" t="s">
        <v>118</v>
      </c>
      <c r="L3" s="10"/>
      <c r="M3" s="11" t="s">
        <v>141</v>
      </c>
      <c r="N3" s="10"/>
      <c r="O3" s="13" t="s">
        <v>190</v>
      </c>
      <c r="P3" s="10"/>
      <c r="Q3" s="14" t="s">
        <v>241</v>
      </c>
      <c r="R3" s="14"/>
    </row>
    <row r="4" spans="1:18" customFormat="1" ht="26.25">
      <c r="A4" s="11"/>
      <c r="B4" s="11"/>
      <c r="C4" s="13" t="s">
        <v>2</v>
      </c>
      <c r="D4" s="10"/>
      <c r="E4" s="13" t="s">
        <v>31</v>
      </c>
      <c r="F4" s="13" t="s">
        <v>32</v>
      </c>
      <c r="G4" s="10"/>
      <c r="H4" s="13" t="s">
        <v>31</v>
      </c>
      <c r="I4" s="13" t="s">
        <v>32</v>
      </c>
      <c r="J4" s="10"/>
      <c r="K4" s="13" t="s">
        <v>124</v>
      </c>
      <c r="L4" s="10"/>
      <c r="M4" s="13" t="s">
        <v>124</v>
      </c>
      <c r="N4" s="10"/>
      <c r="O4" s="13" t="s">
        <v>124</v>
      </c>
      <c r="P4" s="10"/>
      <c r="Q4" s="13" t="s">
        <v>31</v>
      </c>
      <c r="R4" s="13" t="s">
        <v>32</v>
      </c>
    </row>
    <row r="5" spans="1:18" customFormat="1">
      <c r="A5" s="11"/>
      <c r="B5" s="11" t="s">
        <v>1</v>
      </c>
      <c r="C5" s="11"/>
      <c r="D5" s="10"/>
      <c r="E5" s="11"/>
      <c r="F5" s="11"/>
      <c r="G5" s="10"/>
      <c r="H5" s="11"/>
      <c r="I5" s="11"/>
      <c r="J5" s="10"/>
      <c r="K5" s="11"/>
      <c r="L5" s="10"/>
      <c r="M5" s="11"/>
      <c r="N5" s="10"/>
      <c r="O5" s="11"/>
      <c r="P5" s="10"/>
      <c r="Q5" s="11"/>
      <c r="R5" s="11"/>
    </row>
    <row r="6" spans="1:18" customFormat="1">
      <c r="A6" s="11">
        <v>1</v>
      </c>
      <c r="B6" s="11" t="s">
        <v>55</v>
      </c>
      <c r="C6" s="11">
        <f>10+10+9+9+10+8</f>
        <v>56</v>
      </c>
      <c r="D6" s="10"/>
      <c r="E6" s="9">
        <v>5.5270000000000001</v>
      </c>
      <c r="F6" s="9">
        <v>5.8719999999999999</v>
      </c>
      <c r="G6" s="10"/>
      <c r="H6" s="11">
        <v>5.67</v>
      </c>
      <c r="I6" s="11">
        <v>4.8810000000000002</v>
      </c>
      <c r="J6" s="10"/>
      <c r="K6" s="9">
        <v>7.59</v>
      </c>
      <c r="L6" s="10"/>
      <c r="M6" s="9" t="s">
        <v>154</v>
      </c>
      <c r="N6" s="12"/>
      <c r="O6" s="9" t="s">
        <v>203</v>
      </c>
      <c r="P6" s="10"/>
      <c r="Q6" s="9" t="s">
        <v>259</v>
      </c>
      <c r="R6" s="9">
        <v>14.278</v>
      </c>
    </row>
    <row r="7" spans="1:18" customFormat="1">
      <c r="A7" s="11">
        <v>2</v>
      </c>
      <c r="B7" s="11" t="s">
        <v>332</v>
      </c>
      <c r="C7" s="11">
        <f>9+8+10+8+8+3</f>
        <v>46</v>
      </c>
      <c r="D7" s="10"/>
      <c r="E7" s="9">
        <v>5.8890000000000002</v>
      </c>
      <c r="F7" s="9">
        <v>6.2110000000000003</v>
      </c>
      <c r="G7" s="10"/>
      <c r="H7" s="11">
        <v>7.4</v>
      </c>
      <c r="I7" s="11">
        <v>4.9530000000000003</v>
      </c>
      <c r="J7" s="10"/>
      <c r="K7" s="9">
        <v>6.4649999999999999</v>
      </c>
      <c r="L7" s="10"/>
      <c r="M7" s="9" t="s">
        <v>156</v>
      </c>
      <c r="N7" s="12"/>
      <c r="O7" s="9" t="s">
        <v>200</v>
      </c>
      <c r="P7" s="10"/>
      <c r="Q7" s="9" t="s">
        <v>269</v>
      </c>
      <c r="R7" s="9" t="s">
        <v>270</v>
      </c>
    </row>
    <row r="8" spans="1:18" customFormat="1">
      <c r="A8" s="11">
        <v>3</v>
      </c>
      <c r="B8" s="11" t="s">
        <v>64</v>
      </c>
      <c r="C8" s="11">
        <f>8+9+10</f>
        <v>27</v>
      </c>
      <c r="D8" s="10"/>
      <c r="E8" s="9">
        <v>7.9420000000000002</v>
      </c>
      <c r="F8" s="9">
        <v>6.5149999999999997</v>
      </c>
      <c r="G8" s="10"/>
      <c r="H8" s="11">
        <v>5.4710000000000001</v>
      </c>
      <c r="I8" s="11">
        <v>5.1239999999999997</v>
      </c>
      <c r="J8" s="10"/>
      <c r="K8" s="9"/>
      <c r="L8" s="10"/>
      <c r="M8" s="9"/>
      <c r="N8" s="12"/>
      <c r="O8" s="9"/>
      <c r="P8" s="10"/>
      <c r="Q8" s="9" t="s">
        <v>257</v>
      </c>
      <c r="R8" s="9">
        <v>10.407</v>
      </c>
    </row>
    <row r="9" spans="1:18" customFormat="1">
      <c r="A9" s="11">
        <v>4</v>
      </c>
      <c r="B9" s="11" t="s">
        <v>53</v>
      </c>
      <c r="C9" s="11">
        <f>1+2+5+1+9+1</f>
        <v>19</v>
      </c>
      <c r="D9" s="10"/>
      <c r="E9" s="9">
        <v>11.849</v>
      </c>
      <c r="F9" s="9" t="s">
        <v>79</v>
      </c>
      <c r="G9" s="10"/>
      <c r="H9" s="11">
        <v>9.6419999999999995</v>
      </c>
      <c r="I9" s="11">
        <v>6.7729999999999997</v>
      </c>
      <c r="J9" s="10"/>
      <c r="K9" s="9" t="s">
        <v>126</v>
      </c>
      <c r="L9" s="10"/>
      <c r="M9" s="9" t="s">
        <v>155</v>
      </c>
      <c r="N9" s="12"/>
      <c r="O9" s="9" t="s">
        <v>206</v>
      </c>
      <c r="P9" s="10"/>
      <c r="Q9" s="9" t="s">
        <v>210</v>
      </c>
      <c r="R9" s="9" t="s">
        <v>274</v>
      </c>
    </row>
    <row r="10" spans="1:18" customFormat="1">
      <c r="A10" s="11">
        <v>5</v>
      </c>
      <c r="B10" s="11" t="s">
        <v>51</v>
      </c>
      <c r="C10" s="11">
        <f>7+8</f>
        <v>15</v>
      </c>
      <c r="D10" s="10"/>
      <c r="E10" s="9">
        <v>8.0510000000000002</v>
      </c>
      <c r="F10" s="9">
        <v>7.4859999999999998</v>
      </c>
      <c r="G10" s="10"/>
      <c r="H10" s="11"/>
      <c r="I10" s="11"/>
      <c r="J10" s="10"/>
      <c r="K10" s="9">
        <v>8.6910000000000007</v>
      </c>
      <c r="L10" s="10"/>
      <c r="M10" s="9"/>
      <c r="N10" s="12"/>
      <c r="O10" s="9"/>
      <c r="P10" s="10"/>
      <c r="Q10" s="9"/>
      <c r="R10" s="9"/>
    </row>
    <row r="11" spans="1:18" customFormat="1">
      <c r="A11" s="11">
        <v>6</v>
      </c>
      <c r="B11" s="11" t="s">
        <v>72</v>
      </c>
      <c r="C11" s="11">
        <f>6+7</f>
        <v>13</v>
      </c>
      <c r="D11" s="10"/>
      <c r="E11" s="9">
        <v>12.215</v>
      </c>
      <c r="F11" s="9" t="s">
        <v>73</v>
      </c>
      <c r="G11" s="10"/>
      <c r="H11" s="11"/>
      <c r="I11" s="11"/>
      <c r="J11" s="10"/>
      <c r="K11" s="11"/>
      <c r="L11" s="10"/>
      <c r="M11" s="9"/>
      <c r="N11" s="12"/>
      <c r="O11" s="9"/>
      <c r="P11" s="10"/>
      <c r="Q11" s="9" t="s">
        <v>260</v>
      </c>
      <c r="R11" s="9">
        <v>17.794</v>
      </c>
    </row>
    <row r="12" spans="1:18" customFormat="1">
      <c r="A12" s="11">
        <v>6</v>
      </c>
      <c r="B12" s="11" t="s">
        <v>160</v>
      </c>
      <c r="C12" s="11">
        <f>4+9</f>
        <v>13</v>
      </c>
      <c r="D12" s="10"/>
      <c r="E12" s="11"/>
      <c r="F12" s="11"/>
      <c r="G12" s="10"/>
      <c r="H12" s="11"/>
      <c r="I12" s="11"/>
      <c r="J12" s="10"/>
      <c r="K12" s="11"/>
      <c r="L12" s="10"/>
      <c r="M12" s="9" t="s">
        <v>161</v>
      </c>
      <c r="N12" s="12"/>
      <c r="O12" s="9"/>
      <c r="P12" s="10"/>
      <c r="Q12" s="9" t="s">
        <v>258</v>
      </c>
      <c r="R12" s="9">
        <v>10.452999999999999</v>
      </c>
    </row>
    <row r="13" spans="1:18" customFormat="1">
      <c r="A13" s="11">
        <v>8</v>
      </c>
      <c r="B13" s="11" t="s">
        <v>49</v>
      </c>
      <c r="C13" s="11">
        <f>5+7</f>
        <v>12</v>
      </c>
      <c r="D13" s="10"/>
      <c r="E13" s="9">
        <v>8.1669999999999998</v>
      </c>
      <c r="F13" s="9">
        <v>10.519</v>
      </c>
      <c r="G13" s="10"/>
      <c r="H13" s="11">
        <v>6.5140000000000002</v>
      </c>
      <c r="I13" s="11">
        <v>5.9219999999999997</v>
      </c>
      <c r="J13" s="10"/>
      <c r="K13" s="9"/>
      <c r="L13" s="10"/>
      <c r="M13" s="9"/>
      <c r="N13" s="12"/>
      <c r="O13" s="9"/>
      <c r="P13" s="10"/>
      <c r="Q13" s="9"/>
      <c r="R13" s="9"/>
    </row>
    <row r="14" spans="1:18" customFormat="1">
      <c r="A14" s="11">
        <v>8</v>
      </c>
      <c r="B14" s="11" t="s">
        <v>42</v>
      </c>
      <c r="C14" s="11">
        <f>1+1+4+6</f>
        <v>12</v>
      </c>
      <c r="D14" s="10"/>
      <c r="E14" s="9" t="s">
        <v>81</v>
      </c>
      <c r="F14" s="9" t="s">
        <v>82</v>
      </c>
      <c r="G14" s="10"/>
      <c r="H14" s="11">
        <v>23.16</v>
      </c>
      <c r="I14" s="11">
        <v>8.1460000000000008</v>
      </c>
      <c r="J14" s="10"/>
      <c r="K14" s="9" t="s">
        <v>128</v>
      </c>
      <c r="L14" s="10"/>
      <c r="M14" s="9"/>
      <c r="N14" s="12"/>
      <c r="O14" s="9" t="s">
        <v>131</v>
      </c>
      <c r="P14" s="10"/>
      <c r="Q14" s="9"/>
      <c r="R14" s="9"/>
    </row>
    <row r="15" spans="1:18" customFormat="1">
      <c r="A15" s="11">
        <v>8</v>
      </c>
      <c r="B15" s="11" t="s">
        <v>74</v>
      </c>
      <c r="C15" s="11">
        <f>1+4+1+6</f>
        <v>12</v>
      </c>
      <c r="D15" s="10"/>
      <c r="E15" s="9">
        <v>18.419</v>
      </c>
      <c r="F15" s="9" t="s">
        <v>75</v>
      </c>
      <c r="G15" s="10"/>
      <c r="H15" s="11">
        <v>8.2639999999999993</v>
      </c>
      <c r="I15" s="11">
        <v>6.9009999999999998</v>
      </c>
      <c r="J15" s="10"/>
      <c r="K15" s="9"/>
      <c r="L15" s="10"/>
      <c r="M15" s="9"/>
      <c r="N15" s="12"/>
      <c r="O15" s="9" t="s">
        <v>210</v>
      </c>
      <c r="P15" s="10"/>
      <c r="Q15" s="9" t="s">
        <v>261</v>
      </c>
      <c r="R15" s="9" t="s">
        <v>262</v>
      </c>
    </row>
    <row r="16" spans="1:18" customFormat="1">
      <c r="A16" s="11">
        <v>11</v>
      </c>
      <c r="B16" s="11" t="s">
        <v>68</v>
      </c>
      <c r="C16" s="11">
        <f>1+7+3</f>
        <v>11</v>
      </c>
      <c r="D16" s="10"/>
      <c r="E16" s="9">
        <v>26.536999999999999</v>
      </c>
      <c r="F16" s="9">
        <v>8.4890000000000008</v>
      </c>
      <c r="G16" s="10"/>
      <c r="H16" s="11"/>
      <c r="I16" s="11"/>
      <c r="J16" s="10"/>
      <c r="K16" s="9">
        <v>13.768000000000001</v>
      </c>
      <c r="L16" s="10"/>
      <c r="M16" s="9"/>
      <c r="N16" s="12"/>
      <c r="O16" s="9" t="s">
        <v>132</v>
      </c>
      <c r="P16" s="10"/>
      <c r="Q16" s="9"/>
      <c r="R16" s="9"/>
    </row>
    <row r="17" spans="1:18" customFormat="1">
      <c r="A17" s="11">
        <v>12</v>
      </c>
      <c r="B17" s="11" t="s">
        <v>110</v>
      </c>
      <c r="C17" s="11">
        <f>3+7</f>
        <v>10</v>
      </c>
      <c r="D17" s="10"/>
      <c r="E17" s="9"/>
      <c r="F17" s="9"/>
      <c r="G17" s="10"/>
      <c r="H17" s="11">
        <v>8.9459999999999997</v>
      </c>
      <c r="I17" s="11">
        <v>7.0490000000000004</v>
      </c>
      <c r="J17" s="10"/>
      <c r="K17" s="9"/>
      <c r="L17" s="10"/>
      <c r="M17" s="9" t="s">
        <v>153</v>
      </c>
      <c r="N17" s="12"/>
      <c r="O17" s="9"/>
      <c r="P17" s="10"/>
      <c r="Q17" s="9"/>
      <c r="R17" s="9"/>
    </row>
    <row r="18" spans="1:18" customFormat="1">
      <c r="A18" s="11">
        <v>12</v>
      </c>
      <c r="B18" s="11" t="s">
        <v>162</v>
      </c>
      <c r="C18" s="11">
        <v>10</v>
      </c>
      <c r="D18" s="10"/>
      <c r="E18" s="11"/>
      <c r="F18" s="11"/>
      <c r="G18" s="10"/>
      <c r="H18" s="11"/>
      <c r="I18" s="11"/>
      <c r="J18" s="10"/>
      <c r="K18" s="11"/>
      <c r="L18" s="10"/>
      <c r="M18" s="9" t="s">
        <v>163</v>
      </c>
      <c r="N18" s="12"/>
      <c r="O18" s="9"/>
      <c r="P18" s="10"/>
      <c r="Q18" s="9"/>
      <c r="R18" s="9"/>
    </row>
    <row r="19" spans="1:18" customFormat="1">
      <c r="A19" s="11">
        <v>12</v>
      </c>
      <c r="B19" s="11" t="s">
        <v>87</v>
      </c>
      <c r="C19" s="11">
        <f>1+5+1+2+1</f>
        <v>10</v>
      </c>
      <c r="D19" s="10"/>
      <c r="E19" s="9" t="s">
        <v>88</v>
      </c>
      <c r="F19" s="9" t="s">
        <v>89</v>
      </c>
      <c r="G19" s="10"/>
      <c r="H19" s="11">
        <v>8.0129999999999999</v>
      </c>
      <c r="I19" s="11">
        <v>6.883</v>
      </c>
      <c r="J19" s="10"/>
      <c r="K19" s="9" t="s">
        <v>132</v>
      </c>
      <c r="L19" s="10"/>
      <c r="M19" s="9" t="s">
        <v>164</v>
      </c>
      <c r="N19" s="12"/>
      <c r="O19" s="9" t="s">
        <v>213</v>
      </c>
      <c r="P19" s="10"/>
      <c r="Q19" s="9"/>
      <c r="R19" s="9"/>
    </row>
    <row r="20" spans="1:18" customFormat="1">
      <c r="A20" s="11">
        <v>15</v>
      </c>
      <c r="B20" s="11" t="s">
        <v>83</v>
      </c>
      <c r="C20" s="11">
        <f>1+1+1+4+1</f>
        <v>8</v>
      </c>
      <c r="D20" s="10"/>
      <c r="E20" s="9" t="s">
        <v>84</v>
      </c>
      <c r="F20" s="9" t="s">
        <v>85</v>
      </c>
      <c r="G20" s="10"/>
      <c r="H20" s="11">
        <v>15.645</v>
      </c>
      <c r="I20" s="9" t="s">
        <v>103</v>
      </c>
      <c r="J20" s="10"/>
      <c r="K20" s="11"/>
      <c r="L20" s="10"/>
      <c r="M20" s="9" t="s">
        <v>157</v>
      </c>
      <c r="N20" s="12"/>
      <c r="O20" s="9" t="s">
        <v>214</v>
      </c>
      <c r="P20" s="10"/>
      <c r="Q20" s="9" t="s">
        <v>275</v>
      </c>
      <c r="R20" s="9" t="s">
        <v>276</v>
      </c>
    </row>
    <row r="21" spans="1:18" customFormat="1">
      <c r="A21" s="11">
        <v>16</v>
      </c>
      <c r="B21" s="11" t="s">
        <v>125</v>
      </c>
      <c r="C21" s="11">
        <f>6+1</f>
        <v>7</v>
      </c>
      <c r="D21" s="10"/>
      <c r="E21" s="9"/>
      <c r="F21" s="9"/>
      <c r="G21" s="10"/>
      <c r="H21" s="11"/>
      <c r="I21" s="11"/>
      <c r="J21" s="10"/>
      <c r="K21" s="9">
        <v>16.573</v>
      </c>
      <c r="L21" s="10"/>
      <c r="M21" s="9"/>
      <c r="N21" s="12"/>
      <c r="O21" s="9" t="s">
        <v>219</v>
      </c>
      <c r="P21" s="10"/>
      <c r="Q21" s="9"/>
      <c r="R21" s="9"/>
    </row>
    <row r="22" spans="1:18" customFormat="1">
      <c r="A22" s="11">
        <v>16</v>
      </c>
      <c r="B22" s="11" t="s">
        <v>207</v>
      </c>
      <c r="C22" s="11">
        <v>7</v>
      </c>
      <c r="D22" s="10"/>
      <c r="E22" s="11"/>
      <c r="F22" s="11"/>
      <c r="G22" s="10"/>
      <c r="H22" s="11"/>
      <c r="I22" s="11"/>
      <c r="J22" s="10"/>
      <c r="K22" s="11"/>
      <c r="L22" s="10"/>
      <c r="M22" s="9"/>
      <c r="N22" s="12"/>
      <c r="O22" s="9" t="s">
        <v>208</v>
      </c>
      <c r="P22" s="10"/>
      <c r="Q22" s="9"/>
      <c r="R22" s="9"/>
    </row>
    <row r="23" spans="1:18" customFormat="1">
      <c r="A23" s="11">
        <v>18</v>
      </c>
      <c r="B23" s="11" t="s">
        <v>66</v>
      </c>
      <c r="C23" s="11">
        <v>6</v>
      </c>
      <c r="D23" s="10"/>
      <c r="E23" s="9">
        <v>9.0299999999999994</v>
      </c>
      <c r="F23" s="9">
        <v>7.72</v>
      </c>
      <c r="G23" s="10"/>
      <c r="H23" s="11"/>
      <c r="I23" s="11"/>
      <c r="J23" s="10"/>
      <c r="K23" s="9"/>
      <c r="L23" s="10"/>
      <c r="M23" s="9"/>
      <c r="N23" s="12"/>
      <c r="O23" s="9"/>
      <c r="P23" s="10"/>
      <c r="Q23" s="9"/>
      <c r="R23" s="9"/>
    </row>
    <row r="24" spans="1:18" customFormat="1">
      <c r="A24" s="11">
        <v>18</v>
      </c>
      <c r="B24" s="11" t="s">
        <v>52</v>
      </c>
      <c r="C24" s="11">
        <v>6</v>
      </c>
      <c r="D24" s="10"/>
      <c r="E24" s="9"/>
      <c r="F24" s="9"/>
      <c r="G24" s="10"/>
      <c r="H24" s="11">
        <v>7.077</v>
      </c>
      <c r="I24" s="11">
        <v>5.9320000000000004</v>
      </c>
      <c r="J24" s="10"/>
      <c r="K24" s="9"/>
      <c r="L24" s="10"/>
      <c r="M24" s="9"/>
      <c r="N24" s="12"/>
      <c r="O24" s="9"/>
      <c r="P24" s="10"/>
      <c r="Q24" s="9"/>
      <c r="R24" s="9"/>
    </row>
    <row r="25" spans="1:18" customFormat="1">
      <c r="A25" s="11">
        <v>18</v>
      </c>
      <c r="B25" s="11" t="s">
        <v>114</v>
      </c>
      <c r="C25" s="11">
        <v>6</v>
      </c>
      <c r="D25" s="10"/>
      <c r="E25" s="11"/>
      <c r="F25" s="11"/>
      <c r="G25" s="10"/>
      <c r="H25" s="11"/>
      <c r="I25" s="11"/>
      <c r="J25" s="10"/>
      <c r="K25" s="11"/>
      <c r="L25" s="10"/>
      <c r="M25" s="9" t="s">
        <v>152</v>
      </c>
      <c r="N25" s="12"/>
      <c r="O25" s="9"/>
      <c r="P25" s="10"/>
      <c r="Q25" s="9"/>
      <c r="R25" s="9"/>
    </row>
    <row r="26" spans="1:18" customFormat="1">
      <c r="A26" s="11">
        <v>18</v>
      </c>
      <c r="B26" s="11" t="s">
        <v>65</v>
      </c>
      <c r="C26" s="11">
        <f>3+1+2</f>
        <v>6</v>
      </c>
      <c r="D26" s="10"/>
      <c r="E26" s="11">
        <v>9.8729999999999993</v>
      </c>
      <c r="F26" s="11">
        <v>9.2989999999999995</v>
      </c>
      <c r="G26" s="10"/>
      <c r="H26" s="11">
        <v>14.491</v>
      </c>
      <c r="I26" s="11">
        <v>6.8490000000000002</v>
      </c>
      <c r="J26" s="10"/>
      <c r="K26" s="9"/>
      <c r="L26" s="10"/>
      <c r="M26" s="9"/>
      <c r="N26" s="12"/>
      <c r="O26" s="9"/>
      <c r="P26" s="10"/>
      <c r="Q26" s="9" t="s">
        <v>271</v>
      </c>
      <c r="R26" s="9" t="s">
        <v>272</v>
      </c>
    </row>
    <row r="27" spans="1:18" customFormat="1">
      <c r="A27" s="11">
        <v>22</v>
      </c>
      <c r="B27" s="11" t="s">
        <v>127</v>
      </c>
      <c r="C27" s="11">
        <v>5</v>
      </c>
      <c r="D27" s="10"/>
      <c r="E27" s="9"/>
      <c r="F27" s="9"/>
      <c r="G27" s="10"/>
      <c r="H27" s="11"/>
      <c r="I27" s="11"/>
      <c r="J27" s="10"/>
      <c r="K27" s="9" t="s">
        <v>17</v>
      </c>
      <c r="L27" s="10"/>
      <c r="M27" s="11"/>
      <c r="N27" s="10"/>
      <c r="O27" s="11"/>
      <c r="P27" s="10"/>
      <c r="Q27" s="9"/>
      <c r="R27" s="9"/>
    </row>
    <row r="28" spans="1:18" customFormat="1">
      <c r="A28" s="11">
        <v>22</v>
      </c>
      <c r="B28" s="11" t="s">
        <v>165</v>
      </c>
      <c r="C28" s="11">
        <v>5</v>
      </c>
      <c r="D28" s="10"/>
      <c r="E28" s="11"/>
      <c r="F28" s="11"/>
      <c r="G28" s="10"/>
      <c r="H28" s="11"/>
      <c r="I28" s="11"/>
      <c r="J28" s="10"/>
      <c r="K28" s="11"/>
      <c r="L28" s="10"/>
      <c r="M28" s="9" t="s">
        <v>166</v>
      </c>
      <c r="N28" s="12"/>
      <c r="O28" s="9"/>
      <c r="P28" s="10"/>
      <c r="Q28" s="9"/>
      <c r="R28" s="9"/>
    </row>
    <row r="29" spans="1:18" customFormat="1">
      <c r="A29" s="11">
        <v>22</v>
      </c>
      <c r="B29" s="11" t="s">
        <v>204</v>
      </c>
      <c r="C29" s="11">
        <v>5</v>
      </c>
      <c r="D29" s="10"/>
      <c r="E29" s="11"/>
      <c r="F29" s="11"/>
      <c r="G29" s="10"/>
      <c r="H29" s="11"/>
      <c r="I29" s="11"/>
      <c r="J29" s="10"/>
      <c r="K29" s="11"/>
      <c r="L29" s="10"/>
      <c r="M29" s="9"/>
      <c r="N29" s="12"/>
      <c r="O29" s="9" t="s">
        <v>205</v>
      </c>
      <c r="P29" s="10"/>
      <c r="Q29" s="9"/>
      <c r="R29" s="9"/>
    </row>
    <row r="30" spans="1:18" customFormat="1">
      <c r="A30" s="11">
        <v>22</v>
      </c>
      <c r="B30" s="11" t="s">
        <v>263</v>
      </c>
      <c r="C30" s="11">
        <v>5</v>
      </c>
      <c r="D30" s="10"/>
      <c r="E30" s="11"/>
      <c r="F30" s="11"/>
      <c r="G30" s="10"/>
      <c r="H30" s="11"/>
      <c r="I30" s="11"/>
      <c r="J30" s="10"/>
      <c r="K30" s="11"/>
      <c r="L30" s="10"/>
      <c r="M30" s="9"/>
      <c r="N30" s="12"/>
      <c r="O30" s="9"/>
      <c r="P30" s="10"/>
      <c r="Q30" s="9" t="s">
        <v>264</v>
      </c>
      <c r="R30" s="9" t="s">
        <v>265</v>
      </c>
    </row>
    <row r="31" spans="1:18" customFormat="1">
      <c r="A31" s="11">
        <v>26</v>
      </c>
      <c r="B31" s="11" t="s">
        <v>69</v>
      </c>
      <c r="C31" s="11">
        <v>4</v>
      </c>
      <c r="D31" s="10"/>
      <c r="E31" s="11">
        <v>9.423</v>
      </c>
      <c r="F31" s="11">
        <v>9.6389999999999993</v>
      </c>
      <c r="G31" s="10"/>
      <c r="H31" s="11"/>
      <c r="I31" s="11"/>
      <c r="J31" s="10"/>
      <c r="K31" s="9"/>
      <c r="L31" s="10"/>
      <c r="M31" s="9"/>
      <c r="N31" s="12"/>
      <c r="O31" s="9"/>
      <c r="P31" s="10"/>
      <c r="Q31" s="9"/>
      <c r="R31" s="9"/>
    </row>
    <row r="32" spans="1:18" customFormat="1">
      <c r="A32" s="11">
        <v>26</v>
      </c>
      <c r="B32" s="11" t="s">
        <v>215</v>
      </c>
      <c r="C32" s="11">
        <v>4</v>
      </c>
      <c r="D32" s="10"/>
      <c r="E32" s="11"/>
      <c r="F32" s="11"/>
      <c r="G32" s="10"/>
      <c r="H32" s="11"/>
      <c r="I32" s="11"/>
      <c r="J32" s="10"/>
      <c r="K32" s="11"/>
      <c r="L32" s="10"/>
      <c r="M32" s="9"/>
      <c r="N32" s="12"/>
      <c r="O32" s="9" t="s">
        <v>216</v>
      </c>
      <c r="P32" s="10"/>
      <c r="Q32" s="9"/>
      <c r="R32" s="9"/>
    </row>
    <row r="33" spans="1:18" customFormat="1">
      <c r="A33" s="11">
        <v>26</v>
      </c>
      <c r="B33" s="11" t="s">
        <v>266</v>
      </c>
      <c r="C33" s="11">
        <v>4</v>
      </c>
      <c r="D33" s="10"/>
      <c r="E33" s="11"/>
      <c r="F33" s="11"/>
      <c r="G33" s="10"/>
      <c r="H33" s="11"/>
      <c r="I33" s="11"/>
      <c r="J33" s="10"/>
      <c r="K33" s="11"/>
      <c r="L33" s="10"/>
      <c r="M33" s="9"/>
      <c r="N33" s="12"/>
      <c r="O33" s="9"/>
      <c r="P33" s="10"/>
      <c r="Q33" s="9" t="s">
        <v>267</v>
      </c>
      <c r="R33" s="9" t="s">
        <v>268</v>
      </c>
    </row>
    <row r="34" spans="1:18" customFormat="1">
      <c r="A34" s="11">
        <v>29</v>
      </c>
      <c r="B34" s="11" t="s">
        <v>129</v>
      </c>
      <c r="C34" s="11">
        <v>3</v>
      </c>
      <c r="D34" s="10"/>
      <c r="E34" s="9"/>
      <c r="F34" s="9"/>
      <c r="G34" s="10"/>
      <c r="H34" s="11"/>
      <c r="I34" s="11"/>
      <c r="J34" s="10"/>
      <c r="K34" s="9" t="s">
        <v>130</v>
      </c>
      <c r="L34" s="10"/>
      <c r="M34" s="9"/>
      <c r="N34" s="12"/>
      <c r="O34" s="9"/>
      <c r="P34" s="10"/>
      <c r="Q34" s="9"/>
      <c r="R34" s="9"/>
    </row>
    <row r="35" spans="1:18" customFormat="1">
      <c r="A35" s="11">
        <v>29</v>
      </c>
      <c r="B35" s="11" t="s">
        <v>150</v>
      </c>
      <c r="C35" s="11">
        <v>3</v>
      </c>
      <c r="D35" s="10"/>
      <c r="E35" s="11"/>
      <c r="F35" s="11"/>
      <c r="G35" s="10"/>
      <c r="H35" s="11"/>
      <c r="I35" s="11"/>
      <c r="J35" s="10"/>
      <c r="K35" s="11"/>
      <c r="L35" s="10"/>
      <c r="M35" s="9" t="s">
        <v>151</v>
      </c>
      <c r="N35" s="12"/>
      <c r="O35" s="9"/>
      <c r="P35" s="10"/>
      <c r="Q35" s="9"/>
      <c r="R35" s="9"/>
    </row>
    <row r="36" spans="1:18" customFormat="1">
      <c r="A36" s="11">
        <v>29</v>
      </c>
      <c r="B36" s="11" t="s">
        <v>209</v>
      </c>
      <c r="C36" s="11">
        <v>3</v>
      </c>
      <c r="D36" s="10"/>
      <c r="E36" s="11"/>
      <c r="F36" s="11"/>
      <c r="G36" s="10"/>
      <c r="H36" s="11"/>
      <c r="I36" s="11"/>
      <c r="J36" s="10"/>
      <c r="K36" s="11"/>
      <c r="L36" s="10"/>
      <c r="M36" s="9"/>
      <c r="N36" s="12"/>
      <c r="O36" s="9" t="s">
        <v>132</v>
      </c>
      <c r="P36" s="10"/>
      <c r="Q36" s="9"/>
      <c r="R36" s="9"/>
    </row>
    <row r="37" spans="1:18" customFormat="1">
      <c r="A37" s="11">
        <v>32</v>
      </c>
      <c r="B37" s="11" t="s">
        <v>71</v>
      </c>
      <c r="C37" s="11">
        <v>2</v>
      </c>
      <c r="D37" s="10"/>
      <c r="E37" s="9">
        <v>8.9580000000000002</v>
      </c>
      <c r="F37" s="9">
        <v>16.032</v>
      </c>
      <c r="G37" s="10"/>
      <c r="H37" s="11"/>
      <c r="I37" s="11"/>
      <c r="J37" s="10"/>
      <c r="K37" s="9"/>
      <c r="L37" s="10"/>
      <c r="M37" s="9"/>
      <c r="N37" s="12"/>
      <c r="O37" s="9"/>
      <c r="P37" s="10"/>
      <c r="Q37" s="9"/>
      <c r="R37" s="9"/>
    </row>
    <row r="38" spans="1:18" customFormat="1">
      <c r="A38" s="11">
        <v>32</v>
      </c>
      <c r="B38" s="11" t="s">
        <v>90</v>
      </c>
      <c r="C38" s="11">
        <f>1+1</f>
        <v>2</v>
      </c>
      <c r="D38" s="10"/>
      <c r="E38" s="9" t="s">
        <v>91</v>
      </c>
      <c r="F38" s="9" t="s">
        <v>92</v>
      </c>
      <c r="G38" s="10"/>
      <c r="H38" s="11">
        <v>23</v>
      </c>
      <c r="I38" s="11">
        <v>9.2170000000000005</v>
      </c>
      <c r="J38" s="10"/>
      <c r="K38" s="11"/>
      <c r="L38" s="10"/>
      <c r="M38" s="9"/>
      <c r="N38" s="12"/>
      <c r="O38" s="9"/>
      <c r="P38" s="10"/>
      <c r="Q38" s="9"/>
      <c r="R38" s="9"/>
    </row>
    <row r="39" spans="1:18" customFormat="1">
      <c r="A39" s="11">
        <v>32</v>
      </c>
      <c r="B39" s="11" t="s">
        <v>34</v>
      </c>
      <c r="C39" s="11">
        <f>1+1</f>
        <v>2</v>
      </c>
      <c r="D39" s="10"/>
      <c r="E39" s="9" t="s">
        <v>35</v>
      </c>
      <c r="F39" s="9" t="s">
        <v>86</v>
      </c>
      <c r="G39" s="10"/>
      <c r="H39" s="11">
        <v>9.7270000000000003</v>
      </c>
      <c r="I39" s="11">
        <v>9.4060000000000006</v>
      </c>
      <c r="J39" s="10"/>
      <c r="K39" s="11"/>
      <c r="L39" s="10"/>
      <c r="M39" s="9"/>
      <c r="N39" s="12"/>
      <c r="O39" s="9"/>
      <c r="P39" s="10"/>
      <c r="Q39" s="9"/>
      <c r="R39" s="9"/>
    </row>
    <row r="40" spans="1:18" customFormat="1">
      <c r="A40" s="11">
        <v>32</v>
      </c>
      <c r="B40" s="11" t="s">
        <v>26</v>
      </c>
      <c r="C40" s="11">
        <v>2</v>
      </c>
      <c r="D40" s="10"/>
      <c r="E40" s="9"/>
      <c r="F40" s="9"/>
      <c r="G40" s="10"/>
      <c r="H40" s="11"/>
      <c r="I40" s="11"/>
      <c r="J40" s="10"/>
      <c r="K40" s="9" t="s">
        <v>131</v>
      </c>
      <c r="L40" s="10"/>
      <c r="M40" s="9"/>
      <c r="N40" s="12"/>
      <c r="O40" s="9"/>
      <c r="P40" s="10"/>
      <c r="Q40" s="9"/>
      <c r="R40" s="9"/>
    </row>
    <row r="41" spans="1:18" customFormat="1">
      <c r="A41" s="11">
        <v>32</v>
      </c>
      <c r="B41" s="11" t="s">
        <v>63</v>
      </c>
      <c r="C41" s="11">
        <f>1+1</f>
        <v>2</v>
      </c>
      <c r="D41" s="10"/>
      <c r="E41" s="9">
        <v>16.221</v>
      </c>
      <c r="F41" s="9">
        <v>9.0730000000000004</v>
      </c>
      <c r="G41" s="10"/>
      <c r="H41" s="11"/>
      <c r="I41" s="11"/>
      <c r="J41" s="10"/>
      <c r="K41" s="11"/>
      <c r="L41" s="10"/>
      <c r="M41" s="9"/>
      <c r="N41" s="12"/>
      <c r="O41" s="9" t="s">
        <v>220</v>
      </c>
      <c r="P41" s="10"/>
      <c r="Q41" s="9"/>
      <c r="R41" s="9"/>
    </row>
    <row r="42" spans="1:18" customFormat="1">
      <c r="A42" s="11">
        <v>32</v>
      </c>
      <c r="B42" s="11" t="s">
        <v>112</v>
      </c>
      <c r="C42" s="11">
        <f>1+1</f>
        <v>2</v>
      </c>
      <c r="D42" s="10"/>
      <c r="E42" s="9"/>
      <c r="F42" s="9"/>
      <c r="G42" s="10"/>
      <c r="H42" s="11">
        <v>15.27</v>
      </c>
      <c r="I42" s="11">
        <v>7.75</v>
      </c>
      <c r="J42" s="10"/>
      <c r="K42" s="11"/>
      <c r="L42" s="10"/>
      <c r="M42" s="9"/>
      <c r="N42" s="12"/>
      <c r="O42" s="9"/>
      <c r="P42" s="10"/>
      <c r="Q42" s="9" t="s">
        <v>108</v>
      </c>
      <c r="R42" s="9" t="s">
        <v>273</v>
      </c>
    </row>
    <row r="43" spans="1:18" customFormat="1">
      <c r="A43" s="11">
        <v>38</v>
      </c>
      <c r="B43" s="11" t="s">
        <v>67</v>
      </c>
      <c r="C43" s="11">
        <v>1</v>
      </c>
      <c r="D43" s="10"/>
      <c r="E43" s="9">
        <v>9.1029999999999998</v>
      </c>
      <c r="F43" s="9">
        <v>36.325000000000003</v>
      </c>
      <c r="G43" s="10"/>
      <c r="H43" s="11"/>
      <c r="I43" s="11"/>
      <c r="J43" s="10"/>
      <c r="K43" s="11"/>
      <c r="L43" s="10"/>
      <c r="M43" s="9"/>
      <c r="N43" s="12"/>
      <c r="O43" s="9"/>
      <c r="P43" s="10"/>
      <c r="Q43" s="9"/>
      <c r="R43" s="9"/>
    </row>
    <row r="44" spans="1:18" customFormat="1">
      <c r="A44" s="11">
        <v>38</v>
      </c>
      <c r="B44" s="11" t="s">
        <v>39</v>
      </c>
      <c r="C44" s="11">
        <v>1</v>
      </c>
      <c r="D44" s="10"/>
      <c r="E44" s="9">
        <v>13.246</v>
      </c>
      <c r="F44" s="9">
        <v>46.648000000000003</v>
      </c>
      <c r="G44" s="10"/>
      <c r="H44" s="11"/>
      <c r="I44" s="11"/>
      <c r="J44" s="10"/>
      <c r="K44" s="11"/>
      <c r="L44" s="10"/>
      <c r="M44" s="9"/>
      <c r="N44" s="12"/>
      <c r="O44" s="9"/>
      <c r="P44" s="10"/>
      <c r="Q44" s="9"/>
      <c r="R44" s="9"/>
    </row>
    <row r="45" spans="1:18" customFormat="1">
      <c r="A45" s="11">
        <v>38</v>
      </c>
      <c r="B45" s="11" t="s">
        <v>70</v>
      </c>
      <c r="C45" s="11">
        <v>1</v>
      </c>
      <c r="D45" s="10"/>
      <c r="E45" s="9">
        <v>11.259</v>
      </c>
      <c r="F45" s="9">
        <v>69.12</v>
      </c>
      <c r="G45" s="10"/>
      <c r="H45" s="11"/>
      <c r="I45" s="11"/>
      <c r="J45" s="10"/>
      <c r="K45" s="11"/>
      <c r="L45" s="10"/>
      <c r="M45" s="9"/>
      <c r="N45" s="12"/>
      <c r="O45" s="9"/>
      <c r="P45" s="10"/>
      <c r="Q45" s="9"/>
      <c r="R45" s="9"/>
    </row>
    <row r="46" spans="1:18" customFormat="1">
      <c r="A46" s="11">
        <v>38</v>
      </c>
      <c r="B46" s="11" t="s">
        <v>9</v>
      </c>
      <c r="C46" s="11">
        <v>1</v>
      </c>
      <c r="D46" s="10"/>
      <c r="E46" s="9">
        <v>84.21</v>
      </c>
      <c r="F46" s="9" t="s">
        <v>78</v>
      </c>
      <c r="G46" s="10"/>
      <c r="H46" s="11"/>
      <c r="I46" s="11"/>
      <c r="J46" s="10"/>
      <c r="K46" s="11"/>
      <c r="L46" s="10"/>
      <c r="M46" s="9"/>
      <c r="N46" s="12"/>
      <c r="O46" s="9"/>
      <c r="P46" s="10"/>
      <c r="Q46" s="9"/>
      <c r="R46" s="9"/>
    </row>
    <row r="47" spans="1:18" customFormat="1">
      <c r="A47" s="11">
        <v>38</v>
      </c>
      <c r="B47" s="11" t="s">
        <v>76</v>
      </c>
      <c r="C47" s="11">
        <v>1</v>
      </c>
      <c r="D47" s="10"/>
      <c r="E47" s="9">
        <v>56.802</v>
      </c>
      <c r="F47" s="9" t="s">
        <v>77</v>
      </c>
      <c r="G47" s="10"/>
      <c r="H47" s="11"/>
      <c r="I47" s="11"/>
      <c r="J47" s="10"/>
      <c r="K47" s="11"/>
      <c r="L47" s="10"/>
      <c r="M47" s="9"/>
      <c r="N47" s="12"/>
      <c r="O47" s="9"/>
      <c r="P47" s="10"/>
      <c r="Q47" s="9"/>
      <c r="R47" s="9"/>
    </row>
    <row r="48" spans="1:18" customFormat="1">
      <c r="A48" s="11">
        <v>38</v>
      </c>
      <c r="B48" s="11" t="s">
        <v>48</v>
      </c>
      <c r="C48" s="11">
        <v>1</v>
      </c>
      <c r="D48" s="10"/>
      <c r="E48" s="9">
        <v>13.521000000000001</v>
      </c>
      <c r="F48" s="9" t="s">
        <v>80</v>
      </c>
      <c r="G48" s="10"/>
      <c r="H48" s="11"/>
      <c r="I48" s="11"/>
      <c r="J48" s="10"/>
      <c r="K48" s="11"/>
      <c r="L48" s="10"/>
      <c r="M48" s="9"/>
      <c r="N48" s="12"/>
      <c r="O48" s="9"/>
      <c r="P48" s="10"/>
      <c r="Q48" s="9"/>
      <c r="R48" s="9"/>
    </row>
    <row r="49" spans="1:18" customFormat="1">
      <c r="A49" s="11">
        <v>38</v>
      </c>
      <c r="B49" s="11" t="s">
        <v>93</v>
      </c>
      <c r="C49" s="11">
        <v>1</v>
      </c>
      <c r="D49" s="10"/>
      <c r="E49" s="9" t="s">
        <v>94</v>
      </c>
      <c r="F49" s="9" t="s">
        <v>95</v>
      </c>
      <c r="G49" s="10"/>
      <c r="H49" s="11"/>
      <c r="I49" s="11"/>
      <c r="J49" s="10"/>
      <c r="K49" s="11"/>
      <c r="L49" s="10"/>
      <c r="M49" s="9"/>
      <c r="N49" s="12"/>
      <c r="O49" s="9"/>
      <c r="P49" s="10"/>
      <c r="Q49" s="9"/>
      <c r="R49" s="9"/>
    </row>
    <row r="50" spans="1:18" customFormat="1">
      <c r="A50" s="11">
        <v>38</v>
      </c>
      <c r="B50" s="11" t="s">
        <v>104</v>
      </c>
      <c r="C50" s="11">
        <v>1</v>
      </c>
      <c r="D50" s="10"/>
      <c r="E50" s="9"/>
      <c r="F50" s="9"/>
      <c r="G50" s="10"/>
      <c r="H50" s="9" t="s">
        <v>105</v>
      </c>
      <c r="I50" s="9" t="s">
        <v>106</v>
      </c>
      <c r="J50" s="10"/>
      <c r="K50" s="11"/>
      <c r="L50" s="10"/>
      <c r="M50" s="9"/>
      <c r="N50" s="12"/>
      <c r="O50" s="9"/>
      <c r="P50" s="10"/>
      <c r="Q50" s="9"/>
      <c r="R50" s="9"/>
    </row>
    <row r="51" spans="1:18" customFormat="1">
      <c r="A51" s="11">
        <v>38</v>
      </c>
      <c r="B51" s="11" t="s">
        <v>107</v>
      </c>
      <c r="C51" s="11">
        <v>1</v>
      </c>
      <c r="D51" s="10"/>
      <c r="E51" s="11"/>
      <c r="F51" s="11"/>
      <c r="G51" s="10"/>
      <c r="H51" s="9" t="s">
        <v>108</v>
      </c>
      <c r="I51" s="9" t="s">
        <v>109</v>
      </c>
      <c r="J51" s="10"/>
      <c r="K51" s="11"/>
      <c r="L51" s="10"/>
      <c r="M51" s="9"/>
      <c r="N51" s="12"/>
      <c r="O51" s="9"/>
      <c r="P51" s="10"/>
      <c r="Q51" s="9"/>
      <c r="R51" s="9"/>
    </row>
    <row r="52" spans="1:18" customFormat="1">
      <c r="A52" s="11">
        <v>38</v>
      </c>
      <c r="B52" s="11" t="s">
        <v>158</v>
      </c>
      <c r="C52" s="11">
        <v>1</v>
      </c>
      <c r="D52" s="10"/>
      <c r="E52" s="11"/>
      <c r="F52" s="11"/>
      <c r="G52" s="10"/>
      <c r="H52" s="11"/>
      <c r="I52" s="11"/>
      <c r="J52" s="10"/>
      <c r="K52" s="11"/>
      <c r="L52" s="10"/>
      <c r="M52" s="9" t="s">
        <v>159</v>
      </c>
      <c r="N52" s="12"/>
      <c r="O52" s="9"/>
      <c r="P52" s="10"/>
      <c r="Q52" s="9"/>
      <c r="R52" s="9"/>
    </row>
    <row r="53" spans="1:18" customFormat="1">
      <c r="A53" s="11">
        <v>38</v>
      </c>
      <c r="B53" s="11" t="s">
        <v>201</v>
      </c>
      <c r="C53" s="11">
        <v>1</v>
      </c>
      <c r="D53" s="10"/>
      <c r="E53" s="11"/>
      <c r="F53" s="11"/>
      <c r="G53" s="10"/>
      <c r="H53" s="11"/>
      <c r="I53" s="11"/>
      <c r="J53" s="10"/>
      <c r="K53" s="11"/>
      <c r="L53" s="10"/>
      <c r="M53" s="9"/>
      <c r="N53" s="12"/>
      <c r="O53" s="9" t="s">
        <v>202</v>
      </c>
      <c r="P53" s="10"/>
      <c r="Q53" s="9"/>
      <c r="R53" s="9"/>
    </row>
    <row r="54" spans="1:18" customFormat="1">
      <c r="A54" s="11">
        <v>38</v>
      </c>
      <c r="B54" s="11" t="s">
        <v>211</v>
      </c>
      <c r="C54" s="11">
        <v>1</v>
      </c>
      <c r="D54" s="10"/>
      <c r="E54" s="11"/>
      <c r="F54" s="11"/>
      <c r="G54" s="10"/>
      <c r="H54" s="11"/>
      <c r="I54" s="11"/>
      <c r="J54" s="10"/>
      <c r="K54" s="11"/>
      <c r="L54" s="10"/>
      <c r="M54" s="9"/>
      <c r="N54" s="12"/>
      <c r="O54" s="9" t="s">
        <v>212</v>
      </c>
      <c r="P54" s="10"/>
      <c r="Q54" s="9"/>
      <c r="R54" s="9"/>
    </row>
    <row r="55" spans="1:18" customFormat="1">
      <c r="A55" s="11">
        <v>38</v>
      </c>
      <c r="B55" s="11" t="s">
        <v>217</v>
      </c>
      <c r="C55" s="11">
        <v>1</v>
      </c>
      <c r="D55" s="10"/>
      <c r="E55" s="11"/>
      <c r="F55" s="11"/>
      <c r="G55" s="10"/>
      <c r="H55" s="11"/>
      <c r="I55" s="11"/>
      <c r="J55" s="10"/>
      <c r="K55" s="11"/>
      <c r="L55" s="10"/>
      <c r="M55" s="9"/>
      <c r="N55" s="12"/>
      <c r="O55" s="9" t="s">
        <v>218</v>
      </c>
      <c r="P55" s="10"/>
      <c r="Q55" s="9"/>
      <c r="R55" s="9"/>
    </row>
    <row r="56" spans="1:18" customFormat="1">
      <c r="A56" s="11">
        <v>38</v>
      </c>
      <c r="B56" s="11" t="s">
        <v>277</v>
      </c>
      <c r="C56" s="11">
        <v>1</v>
      </c>
      <c r="D56" s="10"/>
      <c r="E56" s="11"/>
      <c r="F56" s="11"/>
      <c r="G56" s="10"/>
      <c r="H56" s="11"/>
      <c r="I56" s="11"/>
      <c r="J56" s="10"/>
      <c r="K56" s="11"/>
      <c r="L56" s="10"/>
      <c r="M56" s="9"/>
      <c r="N56" s="12"/>
      <c r="O56" s="9"/>
      <c r="P56" s="10"/>
      <c r="Q56" s="9" t="s">
        <v>278</v>
      </c>
      <c r="R56" s="9" t="s">
        <v>279</v>
      </c>
    </row>
    <row r="57" spans="1:18" customFormat="1">
      <c r="A57" s="11">
        <v>38</v>
      </c>
      <c r="B57" s="11" t="s">
        <v>280</v>
      </c>
      <c r="C57" s="11">
        <v>1</v>
      </c>
      <c r="D57" s="10"/>
      <c r="E57" s="11"/>
      <c r="F57" s="11"/>
      <c r="G57" s="10"/>
      <c r="H57" s="11"/>
      <c r="I57" s="11"/>
      <c r="J57" s="10"/>
      <c r="K57" s="11"/>
      <c r="L57" s="10"/>
      <c r="M57" s="9"/>
      <c r="N57" s="12"/>
      <c r="O57" s="9"/>
      <c r="P57" s="10"/>
      <c r="Q57" s="9" t="s">
        <v>100</v>
      </c>
      <c r="R57" s="9">
        <v>0</v>
      </c>
    </row>
    <row r="58" spans="1:18" customFormat="1">
      <c r="A58" s="11">
        <v>38</v>
      </c>
      <c r="B58" s="11" t="s">
        <v>50</v>
      </c>
      <c r="C58" s="11">
        <v>1</v>
      </c>
      <c r="D58" s="10"/>
      <c r="E58" s="11"/>
      <c r="F58" s="11"/>
      <c r="G58" s="10"/>
      <c r="H58" s="11"/>
      <c r="I58" s="11"/>
      <c r="J58" s="10"/>
      <c r="K58" s="11"/>
      <c r="L58" s="10"/>
      <c r="M58" s="9"/>
      <c r="N58" s="12"/>
      <c r="O58" s="9"/>
      <c r="P58" s="10"/>
      <c r="Q58" s="9" t="s">
        <v>281</v>
      </c>
      <c r="R58" s="9" t="s">
        <v>282</v>
      </c>
    </row>
    <row r="59" spans="1:18" customFormat="1">
      <c r="A59" s="11">
        <v>38</v>
      </c>
      <c r="B59" s="11" t="s">
        <v>283</v>
      </c>
      <c r="C59" s="11">
        <v>1</v>
      </c>
      <c r="D59" s="10"/>
      <c r="E59" s="11"/>
      <c r="F59" s="11"/>
      <c r="G59" s="10"/>
      <c r="H59" s="11"/>
      <c r="I59" s="11"/>
      <c r="J59" s="10"/>
      <c r="K59" s="11"/>
      <c r="L59" s="10"/>
      <c r="M59" s="11"/>
      <c r="N59" s="10"/>
      <c r="O59" s="11"/>
      <c r="P59" s="10"/>
      <c r="Q59" s="9" t="s">
        <v>284</v>
      </c>
      <c r="R59" s="9" t="s">
        <v>285</v>
      </c>
    </row>
    <row r="60" spans="1:18" customFormat="1">
      <c r="A60" s="11">
        <v>38</v>
      </c>
      <c r="B60" s="11" t="s">
        <v>286</v>
      </c>
      <c r="C60" s="11">
        <v>1</v>
      </c>
      <c r="D60" s="10"/>
      <c r="E60" s="11"/>
      <c r="F60" s="11"/>
      <c r="G60" s="10"/>
      <c r="H60" s="11"/>
      <c r="I60" s="11"/>
      <c r="J60" s="10"/>
      <c r="K60" s="11"/>
      <c r="L60" s="10"/>
      <c r="M60" s="11"/>
      <c r="N60" s="10"/>
      <c r="O60" s="11"/>
      <c r="P60" s="10"/>
      <c r="Q60" s="9" t="s">
        <v>287</v>
      </c>
      <c r="R60" s="9" t="s">
        <v>288</v>
      </c>
    </row>
    <row r="61" spans="1:18" customFormat="1">
      <c r="A61" s="11">
        <v>38</v>
      </c>
      <c r="B61" s="11" t="s">
        <v>289</v>
      </c>
      <c r="C61" s="11">
        <v>1</v>
      </c>
      <c r="D61" s="10"/>
      <c r="E61" s="11"/>
      <c r="F61" s="11"/>
      <c r="G61" s="10"/>
      <c r="H61" s="11"/>
      <c r="I61" s="11"/>
      <c r="J61" s="10"/>
      <c r="K61" s="11"/>
      <c r="L61" s="10"/>
      <c r="M61" s="11"/>
      <c r="N61" s="10"/>
      <c r="O61" s="11"/>
      <c r="P61" s="10"/>
      <c r="Q61" s="9" t="s">
        <v>290</v>
      </c>
      <c r="R61" s="9" t="s">
        <v>288</v>
      </c>
    </row>
    <row r="62" spans="1:18" customFormat="1">
      <c r="A62" s="11"/>
      <c r="B62" s="11"/>
      <c r="C62" s="11"/>
      <c r="D62" s="10"/>
      <c r="E62" s="11"/>
      <c r="F62" s="11"/>
      <c r="G62" s="10"/>
      <c r="H62" s="11"/>
      <c r="I62" s="11"/>
      <c r="J62" s="10"/>
      <c r="K62" s="11"/>
      <c r="L62" s="10"/>
      <c r="M62" s="11"/>
      <c r="N62" s="10"/>
      <c r="O62" s="11"/>
      <c r="P62" s="10"/>
      <c r="Q62" s="9"/>
      <c r="R62" s="9"/>
    </row>
    <row r="63" spans="1:18" customFormat="1">
      <c r="D63" s="1"/>
      <c r="G63" s="1"/>
      <c r="J63" s="1"/>
      <c r="L63" s="1"/>
      <c r="N63" s="1"/>
      <c r="P63" s="1"/>
      <c r="Q63" s="3"/>
      <c r="R63" s="3"/>
    </row>
    <row r="64" spans="1:18" customFormat="1">
      <c r="D64" s="1"/>
      <c r="G64" s="1"/>
      <c r="J64" s="1"/>
      <c r="L64" s="1"/>
      <c r="N64" s="1"/>
      <c r="P64" s="1"/>
      <c r="Q64" s="3"/>
      <c r="R64" s="3"/>
    </row>
    <row r="65" spans="17:18" customFormat="1">
      <c r="Q65" s="3"/>
      <c r="R65" s="3"/>
    </row>
    <row r="66" spans="17:18" customFormat="1">
      <c r="Q66" s="3"/>
      <c r="R66" s="3"/>
    </row>
  </sheetData>
  <mergeCells count="3">
    <mergeCell ref="E3:F3"/>
    <mergeCell ref="H3:I3"/>
    <mergeCell ref="Q3:R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topLeftCell="A13" workbookViewId="0">
      <selection activeCell="E17" sqref="E17"/>
    </sheetView>
  </sheetViews>
  <sheetFormatPr defaultRowHeight="15"/>
  <cols>
    <col min="1" max="1" width="3" bestFit="1" customWidth="1"/>
    <col min="2" max="2" width="18.7109375" bestFit="1" customWidth="1"/>
    <col min="3" max="3" width="6.5703125" customWidth="1"/>
    <col min="4" max="4" width="0.5703125" style="1" customWidth="1"/>
    <col min="5" max="6" width="9" bestFit="1" customWidth="1"/>
    <col min="7" max="7" width="0.7109375" style="1" customWidth="1"/>
    <col min="8" max="9" width="9" bestFit="1" customWidth="1"/>
    <col min="10" max="10" width="0.85546875" style="1" customWidth="1"/>
    <col min="11" max="11" width="9" bestFit="1" customWidth="1"/>
    <col min="12" max="12" width="0.7109375" style="1" customWidth="1"/>
    <col min="13" max="13" width="9.140625" bestFit="1" customWidth="1"/>
    <col min="14" max="14" width="0.7109375" style="1" customWidth="1"/>
    <col min="15" max="15" width="11.28515625" bestFit="1" customWidth="1"/>
    <col min="16" max="16" width="0.5703125" style="1" customWidth="1"/>
    <col min="17" max="18" width="9" bestFit="1" customWidth="1"/>
    <col min="19" max="19" width="0.7109375" style="15" customWidth="1"/>
  </cols>
  <sheetData>
    <row r="1" spans="1:19">
      <c r="B1" t="s">
        <v>36</v>
      </c>
    </row>
    <row r="3" spans="1:19">
      <c r="B3" s="11"/>
      <c r="C3" s="11"/>
      <c r="D3" s="10"/>
      <c r="E3" s="14" t="s">
        <v>3</v>
      </c>
      <c r="F3" s="14"/>
      <c r="G3" s="10"/>
      <c r="H3" s="14" t="s">
        <v>96</v>
      </c>
      <c r="I3" s="14"/>
      <c r="J3" s="10"/>
      <c r="K3" s="11" t="s">
        <v>118</v>
      </c>
      <c r="L3" s="10"/>
      <c r="M3" s="11" t="s">
        <v>141</v>
      </c>
      <c r="N3" s="10"/>
      <c r="O3" s="13" t="s">
        <v>190</v>
      </c>
      <c r="P3" s="10"/>
      <c r="Q3" s="14" t="s">
        <v>241</v>
      </c>
      <c r="R3" s="14"/>
      <c r="S3" s="16"/>
    </row>
    <row r="4" spans="1:19" ht="26.25">
      <c r="B4" s="11"/>
      <c r="C4" s="13" t="s">
        <v>2</v>
      </c>
      <c r="D4" s="10"/>
      <c r="E4" s="13" t="s">
        <v>31</v>
      </c>
      <c r="F4" s="13" t="s">
        <v>32</v>
      </c>
      <c r="G4" s="10"/>
      <c r="H4" s="13" t="s">
        <v>31</v>
      </c>
      <c r="I4" s="13" t="s">
        <v>32</v>
      </c>
      <c r="J4" s="10"/>
      <c r="K4" s="13" t="s">
        <v>124</v>
      </c>
      <c r="L4" s="10"/>
      <c r="M4" s="13" t="s">
        <v>124</v>
      </c>
      <c r="N4" s="10"/>
      <c r="O4" s="13" t="s">
        <v>124</v>
      </c>
      <c r="P4" s="10"/>
      <c r="Q4" s="13" t="s">
        <v>31</v>
      </c>
      <c r="R4" s="13" t="s">
        <v>32</v>
      </c>
      <c r="S4" s="16"/>
    </row>
    <row r="5" spans="1:19">
      <c r="B5" t="s">
        <v>1</v>
      </c>
      <c r="R5" s="2"/>
    </row>
    <row r="6" spans="1:19">
      <c r="A6">
        <v>1</v>
      </c>
      <c r="B6" t="s">
        <v>47</v>
      </c>
      <c r="C6">
        <f>10+10+10+8+10+10</f>
        <v>58</v>
      </c>
      <c r="E6">
        <v>4.1829999999999998</v>
      </c>
      <c r="F6">
        <v>4.3029999999999999</v>
      </c>
      <c r="H6">
        <v>4.0670000000000002</v>
      </c>
      <c r="I6">
        <v>5.4480000000000004</v>
      </c>
      <c r="K6" s="3">
        <v>4.7629999999999999</v>
      </c>
      <c r="L6" s="5"/>
      <c r="M6" s="3" t="s">
        <v>181</v>
      </c>
      <c r="N6" s="5"/>
      <c r="O6" s="3">
        <v>7.702</v>
      </c>
      <c r="Q6">
        <v>4.8419999999999996</v>
      </c>
      <c r="R6" t="s">
        <v>291</v>
      </c>
    </row>
    <row r="7" spans="1:19">
      <c r="A7">
        <v>2</v>
      </c>
      <c r="B7" t="s">
        <v>40</v>
      </c>
      <c r="C7">
        <f>9+9+9+7+5+9</f>
        <v>48</v>
      </c>
      <c r="E7">
        <v>4.8029999999999999</v>
      </c>
      <c r="F7">
        <v>6.069</v>
      </c>
      <c r="H7">
        <v>4.9909999999999997</v>
      </c>
      <c r="I7">
        <v>4.8860000000000001</v>
      </c>
      <c r="K7" s="3">
        <v>6.1619999999999999</v>
      </c>
      <c r="L7" s="5"/>
      <c r="M7" s="3" t="s">
        <v>173</v>
      </c>
      <c r="N7" s="5"/>
      <c r="O7" s="3" t="s">
        <v>221</v>
      </c>
      <c r="Q7" t="s">
        <v>292</v>
      </c>
      <c r="R7">
        <v>5.2729999999999997</v>
      </c>
    </row>
    <row r="8" spans="1:19">
      <c r="A8">
        <v>3</v>
      </c>
      <c r="B8" t="s">
        <v>44</v>
      </c>
      <c r="C8">
        <f>8+8+8+6+8+8</f>
        <v>46</v>
      </c>
      <c r="E8">
        <v>5.1349999999999998</v>
      </c>
      <c r="F8">
        <v>5.9390000000000001</v>
      </c>
      <c r="H8">
        <v>5.3710000000000004</v>
      </c>
      <c r="I8">
        <v>5.4859999999999998</v>
      </c>
      <c r="K8" s="3">
        <v>6.7380000000000004</v>
      </c>
      <c r="L8" s="5"/>
      <c r="M8" s="3" t="s">
        <v>171</v>
      </c>
      <c r="N8" s="5"/>
      <c r="O8" s="3" t="s">
        <v>224</v>
      </c>
      <c r="Q8">
        <v>5.37</v>
      </c>
      <c r="R8" t="s">
        <v>293</v>
      </c>
    </row>
    <row r="9" spans="1:19">
      <c r="A9">
        <v>4</v>
      </c>
      <c r="B9" t="s">
        <v>43</v>
      </c>
      <c r="C9">
        <f>7+7+7+1+3+1</f>
        <v>26</v>
      </c>
      <c r="E9">
        <v>6.1719999999999997</v>
      </c>
      <c r="F9">
        <v>6.0880000000000001</v>
      </c>
      <c r="H9">
        <v>5.8449999999999998</v>
      </c>
      <c r="I9">
        <v>6.04</v>
      </c>
      <c r="K9" s="3">
        <v>7.3010000000000002</v>
      </c>
      <c r="L9" s="5"/>
      <c r="M9" s="3" t="s">
        <v>180</v>
      </c>
      <c r="N9" s="5"/>
      <c r="O9" s="3" t="s">
        <v>226</v>
      </c>
      <c r="Q9" t="s">
        <v>307</v>
      </c>
      <c r="R9" t="s">
        <v>308</v>
      </c>
    </row>
    <row r="10" spans="1:19">
      <c r="A10">
        <v>5</v>
      </c>
      <c r="B10" t="s">
        <v>111</v>
      </c>
      <c r="C10">
        <f>5+4+6+4</f>
        <v>19</v>
      </c>
      <c r="H10">
        <v>7.7069999999999999</v>
      </c>
      <c r="I10">
        <v>6.7629999999999999</v>
      </c>
      <c r="K10" s="3"/>
      <c r="L10" s="5"/>
      <c r="M10" s="3" t="s">
        <v>172</v>
      </c>
      <c r="N10" s="5"/>
      <c r="O10" s="3" t="s">
        <v>223</v>
      </c>
      <c r="Q10">
        <v>7.8010000000000002</v>
      </c>
      <c r="R10" t="s">
        <v>300</v>
      </c>
    </row>
    <row r="11" spans="1:19">
      <c r="A11">
        <v>6</v>
      </c>
      <c r="B11" t="s">
        <v>46</v>
      </c>
      <c r="C11">
        <f>6+1+7</f>
        <v>14</v>
      </c>
      <c r="E11">
        <v>6.3209999999999997</v>
      </c>
      <c r="F11">
        <v>6.0030000000000001</v>
      </c>
      <c r="K11" s="3"/>
      <c r="L11" s="5"/>
      <c r="M11" s="3" t="s">
        <v>152</v>
      </c>
      <c r="N11" s="5"/>
      <c r="O11" s="3" t="s">
        <v>222</v>
      </c>
    </row>
    <row r="12" spans="1:19">
      <c r="A12">
        <v>7</v>
      </c>
      <c r="B12" t="s">
        <v>113</v>
      </c>
      <c r="C12">
        <f>6+6+1</f>
        <v>13</v>
      </c>
      <c r="H12">
        <v>5.9509999999999996</v>
      </c>
      <c r="I12">
        <v>6.5549999999999997</v>
      </c>
      <c r="K12" s="3">
        <v>9.8719999999999999</v>
      </c>
      <c r="L12" s="5"/>
      <c r="M12" s="3" t="s">
        <v>175</v>
      </c>
      <c r="N12" s="5"/>
      <c r="O12" s="3"/>
      <c r="Q12">
        <v>9.6609999999999996</v>
      </c>
      <c r="R12" t="s">
        <v>131</v>
      </c>
    </row>
    <row r="13" spans="1:19">
      <c r="A13">
        <v>7</v>
      </c>
      <c r="B13" t="s">
        <v>135</v>
      </c>
      <c r="C13">
        <f>3+9+1</f>
        <v>13</v>
      </c>
      <c r="K13" s="3"/>
      <c r="L13" s="5"/>
      <c r="M13" s="3" t="s">
        <v>174</v>
      </c>
      <c r="N13" s="5"/>
      <c r="O13" s="3" t="s">
        <v>225</v>
      </c>
      <c r="Q13" t="s">
        <v>301</v>
      </c>
      <c r="R13">
        <v>8.8699999999999992</v>
      </c>
    </row>
    <row r="14" spans="1:19">
      <c r="A14">
        <v>9</v>
      </c>
      <c r="B14" t="s">
        <v>162</v>
      </c>
      <c r="C14">
        <v>10</v>
      </c>
      <c r="K14" s="3"/>
      <c r="L14" s="5"/>
      <c r="M14" s="3">
        <v>6.66</v>
      </c>
      <c r="N14" s="5"/>
      <c r="O14" s="3"/>
    </row>
    <row r="15" spans="1:19">
      <c r="A15">
        <v>10</v>
      </c>
      <c r="B15" t="s">
        <v>179</v>
      </c>
      <c r="C15">
        <v>9</v>
      </c>
      <c r="K15" s="3"/>
      <c r="L15" s="5"/>
      <c r="M15" s="3">
        <v>8.0519999999999996</v>
      </c>
      <c r="N15" s="5"/>
      <c r="O15" s="3"/>
    </row>
    <row r="16" spans="1:19">
      <c r="A16">
        <v>11</v>
      </c>
      <c r="B16" t="s">
        <v>294</v>
      </c>
      <c r="C16">
        <v>7</v>
      </c>
      <c r="K16" s="3"/>
      <c r="L16" s="5"/>
      <c r="M16" s="3"/>
      <c r="N16" s="5"/>
      <c r="O16" s="3"/>
      <c r="Q16">
        <v>5.6189999999999998</v>
      </c>
      <c r="R16" t="s">
        <v>156</v>
      </c>
    </row>
    <row r="17" spans="1:18">
      <c r="A17">
        <v>12</v>
      </c>
      <c r="B17" t="s">
        <v>283</v>
      </c>
      <c r="C17">
        <v>6</v>
      </c>
      <c r="K17" s="3"/>
      <c r="L17" s="5"/>
      <c r="M17" s="3"/>
      <c r="N17" s="5"/>
      <c r="O17" s="3"/>
      <c r="Q17" t="s">
        <v>270</v>
      </c>
      <c r="R17">
        <v>7.6310000000000002</v>
      </c>
    </row>
    <row r="18" spans="1:18">
      <c r="A18">
        <v>13</v>
      </c>
      <c r="B18" t="s">
        <v>49</v>
      </c>
      <c r="C18">
        <v>5</v>
      </c>
      <c r="E18">
        <v>6.8970000000000002</v>
      </c>
      <c r="F18">
        <v>7.2489999999999997</v>
      </c>
      <c r="K18" s="3"/>
      <c r="L18" s="5"/>
      <c r="M18" s="3"/>
      <c r="N18" s="5"/>
      <c r="O18" s="3"/>
    </row>
    <row r="19" spans="1:18">
      <c r="A19">
        <v>13</v>
      </c>
      <c r="B19" t="s">
        <v>68</v>
      </c>
      <c r="C19">
        <v>5</v>
      </c>
      <c r="K19" s="3" t="s">
        <v>133</v>
      </c>
      <c r="L19" s="5"/>
      <c r="M19" s="3"/>
      <c r="N19" s="5"/>
      <c r="O19" s="3"/>
    </row>
    <row r="20" spans="1:18">
      <c r="A20">
        <v>13</v>
      </c>
      <c r="B20" t="s">
        <v>177</v>
      </c>
      <c r="C20">
        <v>5</v>
      </c>
      <c r="K20" s="3"/>
      <c r="L20" s="5"/>
      <c r="M20" s="3" t="s">
        <v>178</v>
      </c>
      <c r="N20" s="5"/>
      <c r="O20" s="3"/>
    </row>
    <row r="21" spans="1:18">
      <c r="A21">
        <v>13</v>
      </c>
      <c r="B21" t="s">
        <v>112</v>
      </c>
      <c r="C21">
        <f>4+1</f>
        <v>5</v>
      </c>
      <c r="H21">
        <v>8.6180000000000003</v>
      </c>
      <c r="I21">
        <v>11.815</v>
      </c>
      <c r="K21" s="3"/>
      <c r="L21" s="5"/>
      <c r="M21" s="3"/>
      <c r="N21" s="5"/>
      <c r="O21" s="3"/>
      <c r="Q21" t="s">
        <v>305</v>
      </c>
      <c r="R21" t="s">
        <v>306</v>
      </c>
    </row>
    <row r="22" spans="1:18">
      <c r="A22">
        <v>13</v>
      </c>
      <c r="B22" t="s">
        <v>295</v>
      </c>
      <c r="C22">
        <v>5</v>
      </c>
      <c r="K22" s="3"/>
      <c r="L22" s="5"/>
      <c r="M22" s="3"/>
      <c r="N22" s="5"/>
      <c r="O22" s="3"/>
      <c r="Q22" t="s">
        <v>296</v>
      </c>
      <c r="R22">
        <v>7.7720000000000002</v>
      </c>
    </row>
    <row r="23" spans="1:18">
      <c r="A23">
        <v>18</v>
      </c>
      <c r="B23" t="s">
        <v>39</v>
      </c>
      <c r="C23">
        <v>4</v>
      </c>
      <c r="E23">
        <v>8.7149999999999999</v>
      </c>
      <c r="F23">
        <v>7.0709999999999997</v>
      </c>
      <c r="K23" s="3"/>
      <c r="L23" s="5"/>
      <c r="M23" s="3"/>
      <c r="N23" s="5"/>
      <c r="O23" s="3"/>
    </row>
    <row r="24" spans="1:18">
      <c r="A24">
        <v>18</v>
      </c>
      <c r="B24" t="s">
        <v>227</v>
      </c>
      <c r="C24">
        <v>4</v>
      </c>
      <c r="K24" s="3"/>
      <c r="L24" s="5"/>
      <c r="M24" s="3"/>
      <c r="N24" s="5"/>
      <c r="O24" s="3" t="s">
        <v>228</v>
      </c>
    </row>
    <row r="25" spans="1:18">
      <c r="A25">
        <v>18</v>
      </c>
      <c r="B25" t="s">
        <v>48</v>
      </c>
      <c r="C25">
        <f>3+1</f>
        <v>4</v>
      </c>
      <c r="E25">
        <v>8.7690000000000001</v>
      </c>
      <c r="F25">
        <v>7.6120000000000001</v>
      </c>
      <c r="K25" s="3"/>
      <c r="L25" s="5"/>
      <c r="M25" s="3"/>
      <c r="N25" s="5"/>
      <c r="O25" s="3"/>
      <c r="Q25">
        <v>14.063000000000001</v>
      </c>
      <c r="R25">
        <v>0</v>
      </c>
    </row>
    <row r="26" spans="1:18">
      <c r="A26">
        <v>21</v>
      </c>
      <c r="B26" t="s">
        <v>176</v>
      </c>
      <c r="C26">
        <v>3</v>
      </c>
      <c r="K26" s="3"/>
      <c r="L26" s="5"/>
      <c r="M26" s="3" t="s">
        <v>174</v>
      </c>
      <c r="N26" s="5"/>
      <c r="O26" s="3"/>
    </row>
    <row r="27" spans="1:18">
      <c r="A27">
        <v>21</v>
      </c>
      <c r="B27" t="s">
        <v>297</v>
      </c>
      <c r="C27">
        <v>3</v>
      </c>
      <c r="K27" s="3"/>
      <c r="L27" s="5"/>
      <c r="M27" s="3"/>
      <c r="N27" s="5"/>
      <c r="O27" s="3"/>
      <c r="Q27">
        <v>8.1039999999999992</v>
      </c>
      <c r="R27" t="s">
        <v>298</v>
      </c>
    </row>
    <row r="28" spans="1:18">
      <c r="A28">
        <v>23</v>
      </c>
      <c r="B28" t="s">
        <v>41</v>
      </c>
      <c r="C28">
        <v>2</v>
      </c>
      <c r="E28">
        <v>10.233000000000001</v>
      </c>
      <c r="F28">
        <v>7.4370000000000003</v>
      </c>
      <c r="K28" s="3"/>
      <c r="L28" s="5"/>
      <c r="M28" s="3"/>
      <c r="N28" s="5"/>
      <c r="O28" s="3"/>
    </row>
    <row r="29" spans="1:18">
      <c r="A29">
        <v>23</v>
      </c>
      <c r="B29" t="s">
        <v>299</v>
      </c>
      <c r="C29">
        <v>2</v>
      </c>
      <c r="K29" s="3"/>
      <c r="L29" s="5"/>
      <c r="M29" s="3"/>
      <c r="N29" s="5"/>
      <c r="O29" s="3"/>
      <c r="Q29" t="s">
        <v>304</v>
      </c>
      <c r="R29">
        <v>8.3420000000000005</v>
      </c>
    </row>
    <row r="30" spans="1:18">
      <c r="A30">
        <v>25</v>
      </c>
      <c r="B30" t="s">
        <v>45</v>
      </c>
      <c r="C30">
        <v>1</v>
      </c>
      <c r="E30">
        <v>12.002000000000001</v>
      </c>
      <c r="F30">
        <v>7.4039999999999999</v>
      </c>
      <c r="K30" s="3"/>
      <c r="L30" s="5"/>
      <c r="M30" s="3"/>
      <c r="N30" s="5"/>
      <c r="O30" s="3"/>
    </row>
    <row r="31" spans="1:18">
      <c r="A31">
        <v>25</v>
      </c>
      <c r="B31" t="s">
        <v>42</v>
      </c>
      <c r="C31">
        <v>1</v>
      </c>
      <c r="E31">
        <v>26.78</v>
      </c>
      <c r="F31">
        <v>15.099</v>
      </c>
      <c r="K31" s="3"/>
      <c r="L31" s="5"/>
      <c r="M31" s="3"/>
      <c r="N31" s="5"/>
      <c r="O31" s="3"/>
    </row>
    <row r="32" spans="1:18">
      <c r="A32">
        <v>25</v>
      </c>
      <c r="B32" t="s">
        <v>167</v>
      </c>
      <c r="C32">
        <v>1</v>
      </c>
      <c r="K32" s="3"/>
      <c r="L32" s="5"/>
      <c r="M32" s="3" t="s">
        <v>168</v>
      </c>
      <c r="N32" s="5"/>
      <c r="O32" s="3"/>
    </row>
    <row r="33" spans="1:18">
      <c r="A33">
        <v>25</v>
      </c>
      <c r="B33" t="s">
        <v>169</v>
      </c>
      <c r="C33">
        <v>1</v>
      </c>
      <c r="K33" s="3"/>
      <c r="L33" s="5"/>
      <c r="M33" s="3" t="s">
        <v>170</v>
      </c>
      <c r="N33" s="5"/>
      <c r="O33" s="3"/>
    </row>
    <row r="34" spans="1:18">
      <c r="A34">
        <v>25</v>
      </c>
      <c r="B34" t="s">
        <v>302</v>
      </c>
      <c r="C34">
        <v>1</v>
      </c>
      <c r="Q34" t="s">
        <v>303</v>
      </c>
      <c r="R34">
        <v>10.765000000000001</v>
      </c>
    </row>
  </sheetData>
  <mergeCells count="3">
    <mergeCell ref="E3:F3"/>
    <mergeCell ref="H3:I3"/>
    <mergeCell ref="Q3:R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topLeftCell="A7" workbookViewId="0">
      <selection activeCell="F17" sqref="F17"/>
    </sheetView>
  </sheetViews>
  <sheetFormatPr defaultRowHeight="15"/>
  <cols>
    <col min="1" max="1" width="3" bestFit="1" customWidth="1"/>
    <col min="2" max="2" width="14.85546875" bestFit="1" customWidth="1"/>
    <col min="3" max="3" width="6.7109375" customWidth="1"/>
    <col min="4" max="4" width="0.5703125" style="1" customWidth="1"/>
    <col min="5" max="5" width="10" customWidth="1"/>
    <col min="6" max="6" width="10.42578125" customWidth="1"/>
    <col min="7" max="7" width="0.7109375" style="1" customWidth="1"/>
    <col min="8" max="8" width="10.28515625" customWidth="1"/>
    <col min="9" max="9" width="9.7109375" customWidth="1"/>
    <col min="10" max="10" width="0.7109375" style="1" customWidth="1"/>
    <col min="11" max="11" width="11" customWidth="1"/>
    <col min="12" max="12" width="0.85546875" style="1" customWidth="1"/>
    <col min="13" max="13" width="11.5703125" customWidth="1"/>
    <col min="14" max="14" width="0.7109375" style="1" customWidth="1"/>
    <col min="15" max="15" width="9.7109375" customWidth="1"/>
    <col min="16" max="16" width="0.5703125" style="1" customWidth="1"/>
    <col min="17" max="17" width="9.7109375" customWidth="1"/>
    <col min="18" max="18" width="10.140625" customWidth="1"/>
    <col min="19" max="19" width="0.7109375" style="1" customWidth="1"/>
  </cols>
  <sheetData>
    <row r="1" spans="1:18">
      <c r="B1" t="s">
        <v>37</v>
      </c>
    </row>
    <row r="3" spans="1:18" ht="30">
      <c r="E3" s="6" t="s">
        <v>3</v>
      </c>
      <c r="F3" s="6"/>
      <c r="H3" s="6" t="s">
        <v>96</v>
      </c>
      <c r="I3" s="6"/>
      <c r="K3" t="s">
        <v>118</v>
      </c>
      <c r="M3" t="s">
        <v>141</v>
      </c>
      <c r="O3" s="7" t="s">
        <v>190</v>
      </c>
      <c r="Q3" s="6" t="s">
        <v>241</v>
      </c>
      <c r="R3" s="6"/>
    </row>
    <row r="4" spans="1:18" ht="45">
      <c r="C4" s="7" t="s">
        <v>2</v>
      </c>
      <c r="E4" s="7" t="s">
        <v>31</v>
      </c>
      <c r="F4" s="7" t="s">
        <v>32</v>
      </c>
      <c r="H4" s="7" t="s">
        <v>31</v>
      </c>
      <c r="I4" s="7" t="s">
        <v>32</v>
      </c>
      <c r="K4" s="7" t="s">
        <v>134</v>
      </c>
      <c r="M4" s="7" t="s">
        <v>124</v>
      </c>
      <c r="O4" s="7" t="s">
        <v>124</v>
      </c>
      <c r="Q4" s="7" t="s">
        <v>31</v>
      </c>
      <c r="R4" s="7" t="s">
        <v>32</v>
      </c>
    </row>
    <row r="5" spans="1:18">
      <c r="B5" t="s">
        <v>1</v>
      </c>
    </row>
    <row r="6" spans="1:18">
      <c r="A6">
        <v>1</v>
      </c>
      <c r="B6" t="s">
        <v>57</v>
      </c>
      <c r="C6">
        <f>9+4+10+3+10+9</f>
        <v>45</v>
      </c>
      <c r="E6">
        <v>6.3120000000000003</v>
      </c>
      <c r="F6">
        <v>5.9139999999999997</v>
      </c>
      <c r="H6">
        <v>8.9770000000000003</v>
      </c>
      <c r="I6">
        <v>11.185</v>
      </c>
      <c r="K6" s="3">
        <v>5.6609999999999996</v>
      </c>
      <c r="M6" s="3" t="s">
        <v>173</v>
      </c>
      <c r="N6" s="5"/>
      <c r="O6" s="3">
        <v>11.733000000000001</v>
      </c>
      <c r="Q6" s="3">
        <v>4.0229999999999997</v>
      </c>
      <c r="R6" s="3" t="s">
        <v>310</v>
      </c>
    </row>
    <row r="7" spans="1:18">
      <c r="A7">
        <v>2</v>
      </c>
      <c r="B7" t="s">
        <v>55</v>
      </c>
      <c r="C7">
        <f>10+10+9+4+9+2</f>
        <v>44</v>
      </c>
      <c r="E7">
        <v>6.1689999999999996</v>
      </c>
      <c r="F7">
        <v>5.5439999999999996</v>
      </c>
      <c r="H7">
        <v>6.1139999999999999</v>
      </c>
      <c r="I7">
        <v>6.3220000000000001</v>
      </c>
      <c r="K7" s="3">
        <v>8.3369999999999997</v>
      </c>
      <c r="M7" s="3" t="s">
        <v>25</v>
      </c>
      <c r="N7" s="5"/>
      <c r="O7" s="3" t="s">
        <v>231</v>
      </c>
      <c r="Q7" s="3">
        <v>8.3420000000000005</v>
      </c>
      <c r="R7" s="3" t="s">
        <v>316</v>
      </c>
    </row>
    <row r="8" spans="1:18">
      <c r="A8">
        <v>3</v>
      </c>
      <c r="B8" t="s">
        <v>56</v>
      </c>
      <c r="C8">
        <f>6+9+6+5+5+1</f>
        <v>32</v>
      </c>
      <c r="E8">
        <v>6.5979999999999999</v>
      </c>
      <c r="F8">
        <v>7.47</v>
      </c>
      <c r="H8">
        <v>6.2809999999999997</v>
      </c>
      <c r="I8">
        <v>7.0019999999999998</v>
      </c>
      <c r="K8" s="3" t="s">
        <v>136</v>
      </c>
      <c r="M8" s="3" t="s">
        <v>186</v>
      </c>
      <c r="N8" s="5"/>
      <c r="O8" s="3" t="s">
        <v>30</v>
      </c>
      <c r="Q8" s="3">
        <v>0</v>
      </c>
      <c r="R8" s="3" t="s">
        <v>324</v>
      </c>
    </row>
    <row r="9" spans="1:18">
      <c r="A9">
        <v>4</v>
      </c>
      <c r="B9" t="s">
        <v>52</v>
      </c>
      <c r="C9">
        <f>7+8+7+8</f>
        <v>30</v>
      </c>
      <c r="E9">
        <v>6.0650000000000004</v>
      </c>
      <c r="F9">
        <v>6.9820000000000002</v>
      </c>
      <c r="K9" s="3">
        <v>9.8979999999999997</v>
      </c>
      <c r="M9" s="3">
        <v>45.21</v>
      </c>
      <c r="N9" s="5"/>
      <c r="O9" s="3"/>
      <c r="Q9" s="3">
        <v>4.6479999999999997</v>
      </c>
      <c r="R9" s="3" t="s">
        <v>311</v>
      </c>
    </row>
    <row r="10" spans="1:18">
      <c r="A10">
        <v>5</v>
      </c>
      <c r="B10" t="s">
        <v>46</v>
      </c>
      <c r="C10">
        <f>8+8+6+7</f>
        <v>29</v>
      </c>
      <c r="E10">
        <v>7.516</v>
      </c>
      <c r="F10">
        <v>5.2089999999999996</v>
      </c>
      <c r="K10" s="3"/>
      <c r="M10" s="3">
        <v>23.527000000000001</v>
      </c>
      <c r="N10" s="5"/>
      <c r="O10" s="3" t="s">
        <v>230</v>
      </c>
      <c r="Q10" s="3">
        <v>6.8490000000000002</v>
      </c>
      <c r="R10" s="3" t="s">
        <v>86</v>
      </c>
    </row>
    <row r="11" spans="1:18">
      <c r="A11">
        <v>6</v>
      </c>
      <c r="B11" t="s">
        <v>135</v>
      </c>
      <c r="C11">
        <f>7+10+8+1</f>
        <v>26</v>
      </c>
      <c r="K11" s="3">
        <v>10.792999999999999</v>
      </c>
      <c r="M11" s="3">
        <v>14.46</v>
      </c>
      <c r="N11" s="5"/>
      <c r="O11" s="3" t="s">
        <v>229</v>
      </c>
      <c r="Q11" s="3" t="s">
        <v>306</v>
      </c>
      <c r="R11" s="3">
        <v>9.1310000000000002</v>
      </c>
    </row>
    <row r="12" spans="1:18">
      <c r="A12">
        <v>7</v>
      </c>
      <c r="B12" t="s">
        <v>53</v>
      </c>
      <c r="C12">
        <f>1+5+4+1+4+1</f>
        <v>16</v>
      </c>
      <c r="E12">
        <v>11.679</v>
      </c>
      <c r="F12">
        <v>8.8409999999999993</v>
      </c>
      <c r="H12">
        <v>8.25</v>
      </c>
      <c r="I12">
        <v>10.324</v>
      </c>
      <c r="K12" s="3" t="s">
        <v>139</v>
      </c>
      <c r="M12" s="3" t="s">
        <v>183</v>
      </c>
      <c r="N12" s="5"/>
      <c r="O12" s="3" t="s">
        <v>35</v>
      </c>
      <c r="Q12" s="3" t="s">
        <v>325</v>
      </c>
      <c r="R12" s="3" t="s">
        <v>326</v>
      </c>
    </row>
    <row r="13" spans="1:18">
      <c r="A13">
        <v>8</v>
      </c>
      <c r="B13" t="s">
        <v>54</v>
      </c>
      <c r="C13">
        <f>5+9+1</f>
        <v>15</v>
      </c>
      <c r="E13">
        <v>9.43</v>
      </c>
      <c r="F13">
        <v>6.3639999999999999</v>
      </c>
      <c r="K13" s="3"/>
      <c r="M13" s="3">
        <v>20.297999999999998</v>
      </c>
      <c r="N13" s="5"/>
      <c r="O13" s="3"/>
      <c r="Q13" s="3" t="s">
        <v>322</v>
      </c>
      <c r="R13" s="3" t="s">
        <v>323</v>
      </c>
    </row>
    <row r="14" spans="1:18">
      <c r="A14">
        <v>9</v>
      </c>
      <c r="B14" t="s">
        <v>114</v>
      </c>
      <c r="C14">
        <f>8+2</f>
        <v>10</v>
      </c>
      <c r="H14">
        <v>6.9980000000000002</v>
      </c>
      <c r="I14">
        <v>7.5759999999999996</v>
      </c>
      <c r="K14" s="3"/>
      <c r="M14" s="3" t="s">
        <v>121</v>
      </c>
      <c r="N14" s="5"/>
      <c r="O14" s="3"/>
      <c r="Q14" s="3"/>
      <c r="R14" s="3"/>
    </row>
    <row r="15" spans="1:18">
      <c r="A15">
        <v>9</v>
      </c>
      <c r="B15" t="s">
        <v>309</v>
      </c>
      <c r="C15">
        <v>10</v>
      </c>
      <c r="M15" s="3"/>
      <c r="Q15" s="3">
        <v>16.103999999999999</v>
      </c>
      <c r="R15" s="3">
        <v>5.976</v>
      </c>
    </row>
    <row r="16" spans="1:18">
      <c r="A16">
        <v>11</v>
      </c>
      <c r="B16" t="s">
        <v>50</v>
      </c>
      <c r="C16">
        <f>3+6</f>
        <v>9</v>
      </c>
      <c r="E16">
        <v>7.327</v>
      </c>
      <c r="F16">
        <v>9.8079999999999998</v>
      </c>
      <c r="K16" s="3"/>
      <c r="Q16" s="3">
        <v>7.609</v>
      </c>
      <c r="R16" s="3" t="s">
        <v>312</v>
      </c>
    </row>
    <row r="17" spans="1:18">
      <c r="A17">
        <v>12</v>
      </c>
      <c r="B17" t="s">
        <v>115</v>
      </c>
      <c r="C17">
        <v>7</v>
      </c>
      <c r="H17">
        <v>7.3639999999999999</v>
      </c>
      <c r="I17">
        <v>8.6609999999999996</v>
      </c>
      <c r="K17" s="3"/>
      <c r="M17" s="3"/>
      <c r="N17" s="5"/>
      <c r="O17" s="3"/>
      <c r="Q17" s="3"/>
      <c r="R17" s="3"/>
    </row>
    <row r="18" spans="1:18">
      <c r="A18">
        <v>12</v>
      </c>
      <c r="B18" t="s">
        <v>125</v>
      </c>
      <c r="C18">
        <v>7</v>
      </c>
      <c r="M18" s="3"/>
      <c r="N18" s="5"/>
      <c r="O18" s="3" t="s">
        <v>232</v>
      </c>
      <c r="Q18" s="3"/>
      <c r="R18" s="3"/>
    </row>
    <row r="19" spans="1:18">
      <c r="A19">
        <v>14</v>
      </c>
      <c r="B19" t="s">
        <v>116</v>
      </c>
      <c r="C19">
        <v>6</v>
      </c>
      <c r="H19">
        <v>7.3029999999999999</v>
      </c>
      <c r="I19">
        <v>9.2710000000000008</v>
      </c>
      <c r="K19" s="3"/>
      <c r="M19" s="3"/>
      <c r="N19" s="5"/>
      <c r="O19" s="3"/>
      <c r="Q19" s="3"/>
      <c r="R19" s="3"/>
    </row>
    <row r="20" spans="1:18">
      <c r="A20">
        <v>14</v>
      </c>
      <c r="B20" t="s">
        <v>187</v>
      </c>
      <c r="C20">
        <v>6</v>
      </c>
      <c r="M20" s="3">
        <v>65.147999999999996</v>
      </c>
      <c r="N20" s="5"/>
      <c r="O20" s="3"/>
      <c r="Q20" s="3"/>
      <c r="R20" s="3"/>
    </row>
    <row r="21" spans="1:18">
      <c r="A21">
        <v>14</v>
      </c>
      <c r="B21" t="s">
        <v>58</v>
      </c>
      <c r="C21">
        <f>1+5</f>
        <v>6</v>
      </c>
      <c r="E21">
        <v>25.902999999999999</v>
      </c>
      <c r="F21">
        <v>26.024999999999999</v>
      </c>
      <c r="Q21" s="3" t="s">
        <v>35</v>
      </c>
      <c r="R21" s="3">
        <v>7.71</v>
      </c>
    </row>
    <row r="22" spans="1:18">
      <c r="A22">
        <v>17</v>
      </c>
      <c r="B22" t="s">
        <v>137</v>
      </c>
      <c r="C22">
        <v>5</v>
      </c>
      <c r="K22" s="3" t="s">
        <v>138</v>
      </c>
      <c r="M22" s="3"/>
      <c r="N22" s="5"/>
      <c r="O22" s="3"/>
      <c r="Q22" s="3"/>
      <c r="R22" s="3"/>
    </row>
    <row r="23" spans="1:18">
      <c r="A23">
        <v>18</v>
      </c>
      <c r="B23" t="s">
        <v>41</v>
      </c>
      <c r="C23">
        <v>4</v>
      </c>
      <c r="E23">
        <v>6.8659999999999997</v>
      </c>
      <c r="F23">
        <v>9.02</v>
      </c>
      <c r="K23" s="3"/>
      <c r="Q23" s="3"/>
      <c r="R23" s="3"/>
    </row>
    <row r="24" spans="1:18">
      <c r="A24">
        <v>18</v>
      </c>
      <c r="B24" t="s">
        <v>26</v>
      </c>
      <c r="C24">
        <v>4</v>
      </c>
      <c r="Q24" s="3">
        <v>7.7450000000000001</v>
      </c>
      <c r="R24" s="3" t="s">
        <v>313</v>
      </c>
    </row>
    <row r="25" spans="1:18">
      <c r="A25">
        <v>20</v>
      </c>
      <c r="B25" t="s">
        <v>314</v>
      </c>
      <c r="C25">
        <v>3</v>
      </c>
      <c r="Q25" s="3">
        <v>8.0009999999999994</v>
      </c>
      <c r="R25" s="3" t="s">
        <v>315</v>
      </c>
    </row>
    <row r="26" spans="1:18">
      <c r="A26">
        <v>21</v>
      </c>
      <c r="B26" t="s">
        <v>45</v>
      </c>
      <c r="C26">
        <v>2</v>
      </c>
      <c r="E26">
        <v>7.6870000000000003</v>
      </c>
      <c r="F26">
        <v>10.973000000000001</v>
      </c>
      <c r="K26" s="3"/>
      <c r="Q26" s="3"/>
      <c r="R26" s="3"/>
    </row>
    <row r="27" spans="1:18">
      <c r="A27">
        <v>21</v>
      </c>
      <c r="B27" t="s">
        <v>160</v>
      </c>
      <c r="C27">
        <f>1+1</f>
        <v>2</v>
      </c>
      <c r="M27" s="3" t="s">
        <v>91</v>
      </c>
      <c r="Q27" s="3">
        <v>8.77</v>
      </c>
      <c r="R27" s="3">
        <v>0</v>
      </c>
    </row>
    <row r="28" spans="1:18">
      <c r="A28">
        <v>23</v>
      </c>
      <c r="B28" t="s">
        <v>51</v>
      </c>
      <c r="C28">
        <v>1</v>
      </c>
      <c r="E28">
        <v>7.1829999999999998</v>
      </c>
      <c r="F28">
        <v>22.91</v>
      </c>
      <c r="K28" s="3"/>
      <c r="Q28" s="3"/>
      <c r="R28" s="3"/>
    </row>
    <row r="29" spans="1:18">
      <c r="A29">
        <v>23</v>
      </c>
      <c r="B29" t="s">
        <v>102</v>
      </c>
      <c r="C29">
        <v>1</v>
      </c>
      <c r="M29" s="3" t="s">
        <v>182</v>
      </c>
      <c r="Q29" s="3"/>
      <c r="R29" s="3"/>
    </row>
    <row r="30" spans="1:18">
      <c r="A30">
        <v>23</v>
      </c>
      <c r="B30" t="s">
        <v>184</v>
      </c>
      <c r="C30">
        <v>1</v>
      </c>
      <c r="M30" s="3" t="s">
        <v>185</v>
      </c>
      <c r="Q30" s="3"/>
      <c r="R30" s="3"/>
    </row>
    <row r="31" spans="1:18">
      <c r="A31">
        <v>23</v>
      </c>
      <c r="B31" t="s">
        <v>64</v>
      </c>
      <c r="C31">
        <v>1</v>
      </c>
      <c r="Q31" s="3" t="s">
        <v>317</v>
      </c>
      <c r="R31" s="3">
        <v>8.6850000000000005</v>
      </c>
    </row>
    <row r="32" spans="1:18">
      <c r="A32">
        <v>23</v>
      </c>
      <c r="B32" t="s">
        <v>318</v>
      </c>
      <c r="C32">
        <v>1</v>
      </c>
      <c r="Q32" s="3" t="s">
        <v>319</v>
      </c>
      <c r="R32" s="3">
        <v>9.1890000000000001</v>
      </c>
    </row>
    <row r="33" spans="1:18">
      <c r="A33">
        <v>23</v>
      </c>
      <c r="B33" t="s">
        <v>302</v>
      </c>
      <c r="C33">
        <v>1</v>
      </c>
      <c r="Q33" s="3" t="s">
        <v>320</v>
      </c>
      <c r="R33" s="3">
        <v>10.209</v>
      </c>
    </row>
    <row r="34" spans="1:18">
      <c r="A34">
        <v>23</v>
      </c>
      <c r="B34" t="s">
        <v>299</v>
      </c>
      <c r="C34">
        <v>1</v>
      </c>
      <c r="Q34" s="3" t="s">
        <v>321</v>
      </c>
      <c r="R34" s="3">
        <v>12.728999999999999</v>
      </c>
    </row>
    <row r="35" spans="1:18">
      <c r="Q35" s="3"/>
      <c r="R35" s="3"/>
    </row>
    <row r="36" spans="1:18">
      <c r="Q36" s="3"/>
      <c r="R36" s="3"/>
    </row>
    <row r="37" spans="1:18">
      <c r="Q37" s="3"/>
      <c r="R37" s="3"/>
    </row>
    <row r="38" spans="1:18">
      <c r="Q38" s="3"/>
      <c r="R38" s="3"/>
    </row>
    <row r="39" spans="1:18">
      <c r="Q39" s="3"/>
      <c r="R39" s="3"/>
    </row>
    <row r="40" spans="1:18">
      <c r="Q40" s="3"/>
      <c r="R40" s="3"/>
    </row>
  </sheetData>
  <sortState ref="B6:S40">
    <sortCondition descending="1" ref="C6:C40"/>
  </sortState>
  <mergeCells count="3">
    <mergeCell ref="E3:F3"/>
    <mergeCell ref="H3:I3"/>
    <mergeCell ref="Q3:R3"/>
  </mergeCells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B23" sqref="B23"/>
    </sheetView>
  </sheetViews>
  <sheetFormatPr defaultRowHeight="15"/>
  <cols>
    <col min="1" max="1" width="3" bestFit="1" customWidth="1"/>
    <col min="2" max="2" width="14.85546875" bestFit="1" customWidth="1"/>
    <col min="3" max="3" width="8.140625" customWidth="1"/>
    <col min="4" max="4" width="0.5703125" style="1" customWidth="1"/>
    <col min="5" max="5" width="10" customWidth="1"/>
    <col min="6" max="6" width="10" bestFit="1" customWidth="1"/>
    <col min="7" max="7" width="0.7109375" style="1" customWidth="1"/>
    <col min="8" max="9" width="10" bestFit="1" customWidth="1"/>
    <col min="10" max="10" width="0.85546875" style="1" customWidth="1"/>
    <col min="11" max="11" width="10" bestFit="1" customWidth="1"/>
    <col min="12" max="12" width="0.7109375" style="1" customWidth="1"/>
    <col min="13" max="13" width="10.28515625" bestFit="1" customWidth="1"/>
    <col min="14" max="14" width="0.7109375" style="1" customWidth="1"/>
    <col min="15" max="15" width="10.5703125" customWidth="1"/>
    <col min="16" max="16" width="0.7109375" style="1" customWidth="1"/>
    <col min="17" max="18" width="10" bestFit="1" customWidth="1"/>
    <col min="19" max="19" width="0.85546875" style="1" customWidth="1"/>
  </cols>
  <sheetData>
    <row r="1" spans="1:19">
      <c r="B1" t="s">
        <v>38</v>
      </c>
    </row>
    <row r="2" spans="1:19">
      <c r="O2" s="8" t="s">
        <v>190</v>
      </c>
    </row>
    <row r="3" spans="1:19">
      <c r="E3" s="6" t="s">
        <v>3</v>
      </c>
      <c r="F3" s="6"/>
      <c r="H3" s="6" t="s">
        <v>96</v>
      </c>
      <c r="I3" s="6"/>
      <c r="K3" t="s">
        <v>118</v>
      </c>
      <c r="M3" t="s">
        <v>141</v>
      </c>
      <c r="O3" s="8"/>
      <c r="Q3" s="6" t="s">
        <v>241</v>
      </c>
      <c r="R3" s="6"/>
    </row>
    <row r="4" spans="1:19" ht="30">
      <c r="C4" s="7" t="s">
        <v>2</v>
      </c>
      <c r="E4" s="7" t="s">
        <v>31</v>
      </c>
      <c r="F4" s="7" t="s">
        <v>32</v>
      </c>
      <c r="H4" s="7" t="s">
        <v>31</v>
      </c>
      <c r="I4" s="7" t="s">
        <v>32</v>
      </c>
      <c r="K4" s="7" t="s">
        <v>140</v>
      </c>
      <c r="M4" s="7" t="s">
        <v>124</v>
      </c>
      <c r="O4" s="7" t="s">
        <v>124</v>
      </c>
      <c r="Q4" s="7" t="s">
        <v>31</v>
      </c>
      <c r="R4" s="7" t="s">
        <v>32</v>
      </c>
    </row>
    <row r="5" spans="1:19">
      <c r="B5" t="s">
        <v>1</v>
      </c>
    </row>
    <row r="6" spans="1:19">
      <c r="A6">
        <v>1</v>
      </c>
      <c r="B6" t="s">
        <v>47</v>
      </c>
      <c r="C6">
        <f>9+10+10+9+9+7</f>
        <v>54</v>
      </c>
      <c r="E6">
        <v>4.1639999999999997</v>
      </c>
      <c r="F6">
        <v>5.5739999999999998</v>
      </c>
      <c r="H6">
        <v>4.9169999999999998</v>
      </c>
      <c r="I6">
        <v>5.5369999999999999</v>
      </c>
      <c r="K6" s="3">
        <v>5.5119999999999996</v>
      </c>
      <c r="M6">
        <v>4.7720000000000002</v>
      </c>
      <c r="O6" s="3">
        <v>11.532999999999999</v>
      </c>
      <c r="Q6" s="3" t="s">
        <v>327</v>
      </c>
      <c r="R6" s="3">
        <v>5.3550000000000004</v>
      </c>
      <c r="S6" s="5"/>
    </row>
    <row r="7" spans="1:19">
      <c r="A7">
        <v>2</v>
      </c>
      <c r="B7" t="s">
        <v>62</v>
      </c>
      <c r="C7">
        <f>10+5+4+10+10+10</f>
        <v>49</v>
      </c>
      <c r="E7">
        <v>3.4660000000000002</v>
      </c>
      <c r="F7">
        <v>3.4409999999999998</v>
      </c>
      <c r="H7">
        <v>14.61</v>
      </c>
      <c r="I7">
        <v>4.0209999999999999</v>
      </c>
      <c r="K7" s="3" t="s">
        <v>13</v>
      </c>
      <c r="M7">
        <v>3.3820000000000001</v>
      </c>
      <c r="O7" s="3">
        <v>6.0069999999999997</v>
      </c>
      <c r="Q7" s="3">
        <v>4.3390000000000004</v>
      </c>
      <c r="R7" s="3">
        <v>6.9720000000000004</v>
      </c>
      <c r="S7" s="5"/>
    </row>
    <row r="8" spans="1:19">
      <c r="A8">
        <v>3</v>
      </c>
      <c r="B8" t="s">
        <v>40</v>
      </c>
      <c r="C8">
        <f>8+9+9+8+3+9</f>
        <v>46</v>
      </c>
      <c r="E8">
        <v>4.7969999999999997</v>
      </c>
      <c r="F8">
        <v>5.6769999999999996</v>
      </c>
      <c r="H8">
        <v>7.0010000000000003</v>
      </c>
      <c r="I8">
        <v>5.4359999999999999</v>
      </c>
      <c r="K8" s="3">
        <v>6.74</v>
      </c>
      <c r="M8">
        <v>5.367</v>
      </c>
      <c r="O8" s="3" t="s">
        <v>239</v>
      </c>
      <c r="Q8" s="3">
        <v>11.68</v>
      </c>
      <c r="R8" s="3">
        <v>6.42</v>
      </c>
      <c r="S8" s="5"/>
    </row>
    <row r="9" spans="1:19">
      <c r="A9">
        <v>4</v>
      </c>
      <c r="B9" t="s">
        <v>44</v>
      </c>
      <c r="C9">
        <f>5+8+8+5+4+6</f>
        <v>36</v>
      </c>
      <c r="E9">
        <v>7.0359999999999996</v>
      </c>
      <c r="F9">
        <v>4.9180000000000001</v>
      </c>
      <c r="H9">
        <v>6.6639999999999997</v>
      </c>
      <c r="I9">
        <v>6.2329999999999997</v>
      </c>
      <c r="K9" s="3">
        <v>8.5190000000000001</v>
      </c>
      <c r="M9">
        <v>6.8239999999999998</v>
      </c>
      <c r="O9" s="3" t="s">
        <v>233</v>
      </c>
      <c r="Q9" s="3">
        <v>8.2899999999999991</v>
      </c>
      <c r="R9" s="3" t="s">
        <v>328</v>
      </c>
      <c r="S9" s="5"/>
    </row>
    <row r="10" spans="1:19">
      <c r="A10">
        <v>5</v>
      </c>
      <c r="B10" t="s">
        <v>60</v>
      </c>
      <c r="C10">
        <f>4+7+6+5+8</f>
        <v>30</v>
      </c>
      <c r="E10">
        <v>9.7309999999999999</v>
      </c>
      <c r="F10">
        <v>6.3940000000000001</v>
      </c>
      <c r="H10">
        <v>7.6369999999999996</v>
      </c>
      <c r="I10">
        <v>7.8079999999999998</v>
      </c>
      <c r="K10" s="3">
        <v>13.449</v>
      </c>
      <c r="O10" s="3">
        <v>44.073999999999998</v>
      </c>
      <c r="Q10" s="3">
        <v>7.5419999999999998</v>
      </c>
      <c r="R10" s="3">
        <v>11.861000000000001</v>
      </c>
      <c r="S10" s="5"/>
    </row>
    <row r="11" spans="1:19">
      <c r="A11">
        <v>6</v>
      </c>
      <c r="B11" t="s">
        <v>59</v>
      </c>
      <c r="C11">
        <f>7+7</f>
        <v>14</v>
      </c>
      <c r="E11">
        <v>5.4349999999999996</v>
      </c>
      <c r="F11">
        <v>5.93</v>
      </c>
      <c r="K11" s="3"/>
      <c r="M11">
        <v>5.4450000000000003</v>
      </c>
      <c r="O11" s="3"/>
      <c r="Q11" s="3"/>
      <c r="R11" s="3"/>
      <c r="S11" s="5"/>
    </row>
    <row r="12" spans="1:19">
      <c r="A12">
        <v>6</v>
      </c>
      <c r="B12" t="s">
        <v>15</v>
      </c>
      <c r="C12">
        <f>6+7+1</f>
        <v>14</v>
      </c>
      <c r="H12">
        <v>8.2829999999999995</v>
      </c>
      <c r="I12">
        <v>7.6509999999999998</v>
      </c>
      <c r="K12" s="3">
        <v>12.914999999999999</v>
      </c>
      <c r="O12" s="3" t="s">
        <v>240</v>
      </c>
      <c r="Q12" s="3"/>
      <c r="R12" s="3"/>
      <c r="S12" s="5"/>
    </row>
    <row r="13" spans="1:19">
      <c r="A13">
        <v>8</v>
      </c>
      <c r="B13" t="s">
        <v>57</v>
      </c>
      <c r="C13">
        <f>5+7+1</f>
        <v>13</v>
      </c>
      <c r="K13" s="3">
        <v>17.190000000000001</v>
      </c>
      <c r="O13" s="3">
        <v>18.995000000000001</v>
      </c>
      <c r="Q13" s="3">
        <v>14.801</v>
      </c>
      <c r="R13" s="3" t="s">
        <v>288</v>
      </c>
      <c r="S13" s="5"/>
    </row>
    <row r="14" spans="1:19">
      <c r="A14">
        <v>9</v>
      </c>
      <c r="B14" t="s">
        <v>61</v>
      </c>
      <c r="C14">
        <f>6+3+3</f>
        <v>12</v>
      </c>
      <c r="E14">
        <v>5.5270000000000001</v>
      </c>
      <c r="F14">
        <v>6.2220000000000004</v>
      </c>
      <c r="K14" s="3" t="s">
        <v>13</v>
      </c>
      <c r="O14" s="3"/>
      <c r="Q14" s="3">
        <v>5.0460000000000003</v>
      </c>
      <c r="R14" s="3" t="s">
        <v>288</v>
      </c>
      <c r="S14" s="5"/>
    </row>
    <row r="15" spans="1:19">
      <c r="A15">
        <v>9</v>
      </c>
      <c r="B15" t="s">
        <v>111</v>
      </c>
      <c r="C15">
        <f>4+3+1+4</f>
        <v>12</v>
      </c>
      <c r="H15">
        <v>14.61</v>
      </c>
      <c r="I15" s="3" t="s">
        <v>117</v>
      </c>
      <c r="K15" s="3"/>
      <c r="M15" s="3" t="s">
        <v>10</v>
      </c>
      <c r="O15" s="3" t="s">
        <v>234</v>
      </c>
      <c r="Q15" s="3">
        <v>11.215</v>
      </c>
      <c r="R15" s="3" t="s">
        <v>330</v>
      </c>
      <c r="S15" s="5"/>
    </row>
    <row r="16" spans="1:19">
      <c r="A16">
        <v>11</v>
      </c>
      <c r="B16" t="s">
        <v>237</v>
      </c>
      <c r="C16">
        <v>8</v>
      </c>
      <c r="O16" s="3">
        <v>12.835000000000001</v>
      </c>
      <c r="Q16" s="3"/>
      <c r="R16" s="3"/>
      <c r="S16" s="5"/>
    </row>
    <row r="17" spans="1:19">
      <c r="A17">
        <v>12</v>
      </c>
      <c r="B17" t="s">
        <v>188</v>
      </c>
      <c r="C17">
        <v>6</v>
      </c>
      <c r="M17">
        <v>5.5990000000000002</v>
      </c>
      <c r="O17" s="3"/>
      <c r="Q17" s="3"/>
      <c r="R17" s="3"/>
      <c r="S17" s="5"/>
    </row>
    <row r="18" spans="1:19">
      <c r="A18">
        <v>12</v>
      </c>
      <c r="B18" t="s">
        <v>238</v>
      </c>
      <c r="C18">
        <v>6</v>
      </c>
      <c r="O18" s="3">
        <v>22.818000000000001</v>
      </c>
      <c r="Q18" s="3"/>
      <c r="R18" s="3"/>
      <c r="S18" s="5"/>
    </row>
    <row r="19" spans="1:19">
      <c r="A19">
        <v>14</v>
      </c>
      <c r="B19" t="s">
        <v>294</v>
      </c>
      <c r="C19">
        <v>5</v>
      </c>
      <c r="Q19" s="3" t="s">
        <v>329</v>
      </c>
      <c r="R19" s="3">
        <v>9.1460000000000008</v>
      </c>
      <c r="S19" s="5"/>
    </row>
    <row r="20" spans="1:19">
      <c r="A20">
        <v>15</v>
      </c>
      <c r="B20" t="s">
        <v>189</v>
      </c>
      <c r="C20">
        <v>4</v>
      </c>
      <c r="M20">
        <v>7.62</v>
      </c>
      <c r="O20" s="3"/>
      <c r="Q20" s="3"/>
      <c r="R20" s="3"/>
      <c r="S20" s="5"/>
    </row>
    <row r="21" spans="1:19">
      <c r="A21">
        <v>16</v>
      </c>
      <c r="B21" t="s">
        <v>235</v>
      </c>
      <c r="C21">
        <v>2</v>
      </c>
      <c r="O21" s="3" t="s">
        <v>236</v>
      </c>
      <c r="Q21" s="3"/>
      <c r="R21" s="3"/>
      <c r="S21" s="5"/>
    </row>
    <row r="22" spans="1:19">
      <c r="A22">
        <v>16</v>
      </c>
      <c r="B22" t="s">
        <v>331</v>
      </c>
      <c r="C22">
        <v>2</v>
      </c>
      <c r="Q22" s="3">
        <v>8.6120000000000001</v>
      </c>
      <c r="R22" s="3" t="s">
        <v>288</v>
      </c>
      <c r="S22" s="5"/>
    </row>
    <row r="23" spans="1:19">
      <c r="Q23" s="3"/>
      <c r="R23" s="3"/>
      <c r="S23" s="5"/>
    </row>
  </sheetData>
  <sortState ref="B6:S23">
    <sortCondition descending="1" ref="C6:C23"/>
  </sortState>
  <mergeCells count="4">
    <mergeCell ref="E3:F3"/>
    <mergeCell ref="H3:I3"/>
    <mergeCell ref="Q3:R3"/>
    <mergeCell ref="O2:O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 Class</vt:lpstr>
      <vt:lpstr>B Class</vt:lpstr>
      <vt:lpstr>C Class</vt:lpstr>
      <vt:lpstr>D Class</vt:lpstr>
      <vt:lpstr>E Class</vt:lpstr>
      <vt:lpstr>'A Class'!Print_Area</vt:lpstr>
      <vt:lpstr>'B Class'!Print_Area</vt:lpstr>
      <vt:lpstr>'D Class'!Print_Area</vt:lpstr>
      <vt:lpstr>'E Class'!Print_Area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Alisha Meyer</dc:creator>
  <cp:lastModifiedBy>Justin and Brittany</cp:lastModifiedBy>
  <cp:lastPrinted>2014-09-15T01:07:01Z</cp:lastPrinted>
  <dcterms:created xsi:type="dcterms:W3CDTF">2014-07-01T03:13:21Z</dcterms:created>
  <dcterms:modified xsi:type="dcterms:W3CDTF">2014-09-15T01:12:07Z</dcterms:modified>
</cp:coreProperties>
</file>